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ommInv\Procedures Binder\2024 Procedures Forms\Forms\Final\AHP\"/>
    </mc:Choice>
  </mc:AlternateContent>
  <xr:revisionPtr revIDLastSave="0" documentId="13_ncr:1_{9E345540-A609-48AD-A2D9-9D932603668A}" xr6:coauthVersionLast="47" xr6:coauthVersionMax="47" xr10:uidLastSave="{00000000-0000-0000-0000-000000000000}"/>
  <bookViews>
    <workbookView xWindow="-110" yWindow="-110" windowWidth="24220" windowHeight="15620" tabRatio="669" xr2:uid="{00000000-000D-0000-FFFF-FFFF00000000}"/>
  </bookViews>
  <sheets>
    <sheet name="Start Here" sheetId="1" r:id="rId1"/>
    <sheet name="DPA" sheetId="2" r:id="rId2"/>
    <sheet name="Rehab" sheetId="3" r:id="rId3"/>
    <sheet name="Below MR" sheetId="4" r:id="rId4"/>
    <sheet name="USDA Income Limits" sheetId="12" r:id="rId5"/>
    <sheet name="Sources" sheetId="6" state="hidden" r:id="rId6"/>
    <sheet name="Project Worksheet" sheetId="7" state="hidden" r:id="rId7"/>
    <sheet name="Download" sheetId="9" state="hidden" r:id="rId8"/>
    <sheet name="Revisions" sheetId="10" state="hidden" r:id="rId9"/>
  </sheets>
  <definedNames>
    <definedName name="_xlnm.Print_Area" localSheetId="3">'Below MR'!$A$1:$F$68</definedName>
    <definedName name="_xlnm.Print_Area" localSheetId="1">DPA!$A$1:$H$78</definedName>
    <definedName name="_xlnm.Print_Area" localSheetId="2">Rehab!$A$1:$G$49</definedName>
    <definedName name="_xlnm.Print_Area" localSheetId="0">'Start Here'!$A$1:$L$34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6" i="2" l="1"/>
  <c r="C15" i="2"/>
  <c r="B19" i="3"/>
  <c r="H19" i="7"/>
  <c r="H15" i="7"/>
  <c r="E17" i="7"/>
  <c r="H12" i="6" l="1"/>
  <c r="H9" i="6"/>
  <c r="H7" i="6"/>
  <c r="H5" i="6"/>
  <c r="F12" i="6"/>
  <c r="F9" i="6"/>
  <c r="F7" i="6"/>
  <c r="F5" i="6"/>
  <c r="E12" i="6"/>
  <c r="E11" i="6"/>
  <c r="E10" i="6"/>
  <c r="E9" i="6"/>
  <c r="E8" i="6"/>
  <c r="E6" i="6"/>
  <c r="C17" i="7"/>
  <c r="C15" i="7"/>
  <c r="C14" i="7"/>
  <c r="C12" i="7"/>
  <c r="C10" i="7"/>
  <c r="C8" i="7"/>
  <c r="C7" i="7"/>
  <c r="C5" i="7"/>
  <c r="C4" i="7"/>
  <c r="C3" i="7"/>
  <c r="G32" i="3"/>
  <c r="G33" i="3"/>
  <c r="F38" i="3"/>
  <c r="F34" i="3"/>
  <c r="E34" i="3"/>
  <c r="B34" i="3" s="1"/>
  <c r="E38" i="3" l="1"/>
  <c r="D13" i="4"/>
  <c r="E13" i="4"/>
  <c r="F10" i="4" l="1"/>
  <c r="F56" i="4"/>
  <c r="F55" i="4"/>
  <c r="F53" i="4"/>
  <c r="F52" i="4"/>
  <c r="F51" i="4"/>
  <c r="F50" i="4"/>
  <c r="F49" i="4"/>
  <c r="F48" i="4"/>
  <c r="F46" i="4"/>
  <c r="F45" i="4"/>
  <c r="F44" i="4"/>
  <c r="F43" i="4"/>
  <c r="F27" i="4"/>
  <c r="F25" i="4"/>
  <c r="F24" i="4"/>
  <c r="F20" i="4"/>
  <c r="F19" i="4"/>
  <c r="F18" i="4"/>
  <c r="F12" i="4"/>
  <c r="F9" i="4"/>
  <c r="D27" i="4" l="1"/>
  <c r="D57" i="4"/>
  <c r="D11" i="6" l="1"/>
  <c r="D10" i="6"/>
  <c r="D9" i="6"/>
  <c r="D6" i="6"/>
  <c r="B21" i="9" l="1"/>
  <c r="B18" i="9"/>
  <c r="B10" i="9"/>
  <c r="B7" i="9"/>
  <c r="C1" i="1" l="1"/>
  <c r="B237" i="9" l="1"/>
  <c r="B110" i="9"/>
  <c r="B109" i="9"/>
  <c r="B108" i="9"/>
  <c r="B107" i="9"/>
  <c r="B105" i="9" l="1"/>
  <c r="B104" i="9"/>
  <c r="B103" i="9" l="1"/>
  <c r="B101" i="9"/>
  <c r="B100" i="9"/>
  <c r="B99" i="9"/>
  <c r="B98" i="9"/>
  <c r="B97" i="9"/>
  <c r="B96" i="9"/>
  <c r="B95" i="9"/>
  <c r="B94" i="9"/>
  <c r="B93" i="9"/>
  <c r="B92" i="9"/>
  <c r="B90" i="9"/>
  <c r="B89" i="9"/>
  <c r="B88" i="9"/>
  <c r="B86" i="9"/>
  <c r="B84" i="9"/>
  <c r="B79" i="9"/>
  <c r="B78" i="9"/>
  <c r="B77" i="9"/>
  <c r="B75" i="9"/>
  <c r="B74" i="9"/>
  <c r="B73" i="9"/>
  <c r="B71" i="9"/>
  <c r="B70" i="9"/>
  <c r="B68" i="9"/>
  <c r="B66" i="9"/>
  <c r="B64" i="9"/>
  <c r="B63" i="9"/>
  <c r="B62" i="9"/>
  <c r="B60" i="9"/>
  <c r="B59" i="9"/>
  <c r="B57" i="9"/>
  <c r="B55" i="9"/>
  <c r="B53" i="9"/>
  <c r="B51" i="9"/>
  <c r="B46" i="9"/>
  <c r="B44" i="9"/>
  <c r="B43" i="9"/>
  <c r="B42" i="9"/>
  <c r="B41" i="9"/>
  <c r="B40" i="9"/>
  <c r="B39" i="9"/>
  <c r="B38" i="9"/>
  <c r="B37" i="9"/>
  <c r="B35" i="9"/>
  <c r="B34" i="9"/>
  <c r="B33" i="9"/>
  <c r="B32" i="9"/>
  <c r="B31" i="9"/>
  <c r="B29" i="9"/>
  <c r="B28" i="9"/>
  <c r="B24" i="9"/>
  <c r="B23" i="9"/>
  <c r="B22" i="9"/>
  <c r="B20" i="9"/>
  <c r="B19" i="9"/>
  <c r="B17" i="9"/>
  <c r="B16" i="9"/>
  <c r="B15" i="9"/>
  <c r="B13" i="9"/>
  <c r="B11" i="9"/>
  <c r="B9" i="9"/>
  <c r="B6" i="9"/>
  <c r="B2" i="9" l="1"/>
  <c r="B1" i="9"/>
  <c r="B81" i="9" l="1"/>
  <c r="B48" i="9"/>
  <c r="B4" i="9"/>
  <c r="B82" i="9"/>
  <c r="B49" i="9"/>
  <c r="B69" i="9" l="1"/>
  <c r="J11" i="6"/>
  <c r="B76" i="9" s="1"/>
  <c r="B80" i="9"/>
  <c r="J12" i="6"/>
  <c r="B87" i="9" s="1"/>
  <c r="B58" i="9"/>
  <c r="J10" i="6"/>
  <c r="B65" i="9" s="1"/>
  <c r="G12" i="6"/>
  <c r="B85" i="9" s="1"/>
  <c r="K12" i="6"/>
  <c r="B83" i="9" s="1"/>
  <c r="K11" i="6"/>
  <c r="B72" i="9" s="1"/>
  <c r="B67" i="9"/>
  <c r="K10" i="6"/>
  <c r="B61" i="9" s="1"/>
  <c r="B56" i="9"/>
  <c r="G9" i="6"/>
  <c r="B52" i="9" s="1"/>
  <c r="B45" i="9"/>
  <c r="B12" i="9"/>
  <c r="E57" i="4"/>
  <c r="F57" i="4" s="1"/>
  <c r="E39" i="4"/>
  <c r="F39" i="4" s="1"/>
  <c r="D39" i="4"/>
  <c r="E38" i="4"/>
  <c r="F38" i="4" s="1"/>
  <c r="D38" i="4"/>
  <c r="E37" i="4"/>
  <c r="F37" i="4" s="1"/>
  <c r="D37" i="4"/>
  <c r="E21" i="4"/>
  <c r="F21" i="4" s="1"/>
  <c r="D21" i="4"/>
  <c r="D40" i="4" s="1"/>
  <c r="D59" i="4" s="1"/>
  <c r="D14" i="4"/>
  <c r="D28" i="4" s="1"/>
  <c r="D29" i="4" s="1"/>
  <c r="D31" i="4" s="1"/>
  <c r="B5" i="9"/>
  <c r="C4" i="4"/>
  <c r="N38" i="3"/>
  <c r="M38" i="3"/>
  <c r="C38" i="3"/>
  <c r="O37" i="3"/>
  <c r="O36" i="3"/>
  <c r="G37" i="3"/>
  <c r="Q38" i="3" s="1"/>
  <c r="O35" i="3"/>
  <c r="G36" i="3"/>
  <c r="O34" i="3"/>
  <c r="G35" i="3"/>
  <c r="O33" i="3"/>
  <c r="O32" i="3"/>
  <c r="O31" i="3"/>
  <c r="G31" i="3"/>
  <c r="O30" i="3"/>
  <c r="G30" i="3"/>
  <c r="O29" i="3"/>
  <c r="G29" i="3"/>
  <c r="O28" i="3"/>
  <c r="G28" i="3"/>
  <c r="O27" i="3"/>
  <c r="G27" i="3"/>
  <c r="O26" i="3"/>
  <c r="G26" i="3"/>
  <c r="O25" i="3"/>
  <c r="G25" i="3"/>
  <c r="L17" i="3"/>
  <c r="D17" i="3"/>
  <c r="Q16" i="3"/>
  <c r="Q15" i="3"/>
  <c r="C6" i="3"/>
  <c r="C4" i="3"/>
  <c r="D19" i="3" s="1"/>
  <c r="H69" i="2"/>
  <c r="G69" i="2"/>
  <c r="F69" i="2"/>
  <c r="E69" i="2"/>
  <c r="H68" i="2"/>
  <c r="G68" i="2"/>
  <c r="F68" i="2"/>
  <c r="E68" i="2"/>
  <c r="H67" i="2"/>
  <c r="G67" i="2"/>
  <c r="F67" i="2"/>
  <c r="E67" i="2"/>
  <c r="H66" i="2"/>
  <c r="H70" i="2" s="1"/>
  <c r="G66" i="2"/>
  <c r="G70" i="2" s="1"/>
  <c r="F66" i="2"/>
  <c r="E66" i="2"/>
  <c r="H59" i="2"/>
  <c r="G59" i="2"/>
  <c r="F59" i="2"/>
  <c r="E59" i="2"/>
  <c r="C59" i="2"/>
  <c r="H58" i="2"/>
  <c r="G58" i="2"/>
  <c r="F58" i="2"/>
  <c r="E58" i="2"/>
  <c r="E57" i="2"/>
  <c r="F46" i="2"/>
  <c r="J39" i="2"/>
  <c r="J27" i="2"/>
  <c r="B27" i="9" s="1"/>
  <c r="J26" i="2"/>
  <c r="B26" i="9" s="1"/>
  <c r="J25" i="2"/>
  <c r="H23" i="7" s="1"/>
  <c r="H22" i="2"/>
  <c r="G22" i="2"/>
  <c r="F22" i="2"/>
  <c r="E22" i="2"/>
  <c r="D22" i="2"/>
  <c r="D42" i="2" s="1"/>
  <c r="D44" i="2" s="1"/>
  <c r="J20" i="2"/>
  <c r="H12" i="2"/>
  <c r="H29" i="2" s="1"/>
  <c r="H35" i="2" s="1"/>
  <c r="H37" i="2" s="1"/>
  <c r="G12" i="2"/>
  <c r="G29" i="2" s="1"/>
  <c r="G35" i="2" s="1"/>
  <c r="G37" i="2" s="1"/>
  <c r="G57" i="2" s="1"/>
  <c r="F12" i="2"/>
  <c r="F29" i="2" s="1"/>
  <c r="E12" i="2"/>
  <c r="D12" i="2"/>
  <c r="D29" i="2" s="1"/>
  <c r="D35" i="2" s="1"/>
  <c r="J11" i="2"/>
  <c r="N10" i="2"/>
  <c r="M10" i="2"/>
  <c r="L10" i="2"/>
  <c r="K10" i="2"/>
  <c r="N8" i="2"/>
  <c r="M8" i="2"/>
  <c r="L8" i="2"/>
  <c r="K8" i="2"/>
  <c r="N6" i="2"/>
  <c r="M6" i="2"/>
  <c r="L6" i="2"/>
  <c r="K6" i="2"/>
  <c r="G34" i="3" l="1"/>
  <c r="Q37" i="3" s="1"/>
  <c r="D6" i="3"/>
  <c r="O38" i="3"/>
  <c r="M39" i="3" s="1"/>
  <c r="F13" i="4"/>
  <c r="H13" i="4" s="1"/>
  <c r="E14" i="4"/>
  <c r="F14" i="4" s="1"/>
  <c r="E5" i="6" s="1"/>
  <c r="D58" i="2"/>
  <c r="B14" i="9" s="1"/>
  <c r="J8" i="2"/>
  <c r="B158" i="9" s="1"/>
  <c r="D67" i="2"/>
  <c r="D68" i="2"/>
  <c r="D69" i="2"/>
  <c r="B180" i="9"/>
  <c r="B183" i="9"/>
  <c r="H10" i="4"/>
  <c r="G5" i="6"/>
  <c r="B8" i="9" s="1"/>
  <c r="C35" i="3"/>
  <c r="B155" i="9"/>
  <c r="G7" i="6"/>
  <c r="B30" i="9" s="1"/>
  <c r="B212" i="9"/>
  <c r="H10" i="7"/>
  <c r="J12" i="2"/>
  <c r="J22" i="2"/>
  <c r="J23" i="2" s="1"/>
  <c r="E70" i="2"/>
  <c r="D59" i="2"/>
  <c r="D66" i="2"/>
  <c r="J10" i="2"/>
  <c r="J6" i="2"/>
  <c r="B36" i="9"/>
  <c r="D33" i="4"/>
  <c r="E40" i="4"/>
  <c r="H9" i="4"/>
  <c r="H50" i="4"/>
  <c r="Q18" i="3"/>
  <c r="Q35" i="3"/>
  <c r="C36" i="3"/>
  <c r="C37" i="3"/>
  <c r="G19" i="3"/>
  <c r="J29" i="2"/>
  <c r="F35" i="2"/>
  <c r="H57" i="2"/>
  <c r="H42" i="2"/>
  <c r="G42" i="2"/>
  <c r="F70" i="2"/>
  <c r="E42" i="2"/>
  <c r="J16" i="2" l="1"/>
  <c r="C18" i="7"/>
  <c r="B235" i="9" s="1"/>
  <c r="G38" i="3"/>
  <c r="Q40" i="3" s="1"/>
  <c r="C23" i="7"/>
  <c r="B192" i="9" s="1"/>
  <c r="E59" i="4"/>
  <c r="F59" i="4" s="1"/>
  <c r="H59" i="4" s="1"/>
  <c r="F40" i="4"/>
  <c r="E28" i="4"/>
  <c r="B187" i="9"/>
  <c r="B159" i="9"/>
  <c r="H51" i="4"/>
  <c r="E13" i="6"/>
  <c r="B102" i="9" s="1"/>
  <c r="B3" i="9"/>
  <c r="H21" i="7"/>
  <c r="B221" i="9" s="1"/>
  <c r="J30" i="2"/>
  <c r="D70" i="2"/>
  <c r="J70" i="2" s="1"/>
  <c r="C13" i="7"/>
  <c r="B190" i="9"/>
  <c r="B228" i="9"/>
  <c r="B157" i="9"/>
  <c r="H43" i="4"/>
  <c r="B161" i="9" s="1"/>
  <c r="H45" i="4"/>
  <c r="H44" i="4"/>
  <c r="B162" i="9" s="1"/>
  <c r="E44" i="2"/>
  <c r="E60" i="2"/>
  <c r="H60" i="2"/>
  <c r="H44" i="2"/>
  <c r="F37" i="2"/>
  <c r="J35" i="2"/>
  <c r="H61" i="2"/>
  <c r="G60" i="2"/>
  <c r="G61" i="2" s="1"/>
  <c r="G44" i="2"/>
  <c r="H60" i="4" l="1"/>
  <c r="Q36" i="3"/>
  <c r="E39" i="3"/>
  <c r="C16" i="7"/>
  <c r="E29" i="4"/>
  <c r="F28" i="4"/>
  <c r="C6" i="7"/>
  <c r="B189" i="9" s="1"/>
  <c r="K9" i="6"/>
  <c r="B50" i="9" s="1"/>
  <c r="J9" i="6"/>
  <c r="B54" i="9" s="1"/>
  <c r="B47" i="9"/>
  <c r="C27" i="7"/>
  <c r="B174" i="9" s="1"/>
  <c r="B218" i="9"/>
  <c r="B219" i="9"/>
  <c r="B166" i="9"/>
  <c r="E61" i="2"/>
  <c r="F42" i="2"/>
  <c r="J37" i="2"/>
  <c r="J38" i="2" s="1"/>
  <c r="F57" i="2"/>
  <c r="C25" i="7" l="1"/>
  <c r="B185" i="9"/>
  <c r="F29" i="4"/>
  <c r="E31" i="4"/>
  <c r="D30" i="4" s="1"/>
  <c r="C19" i="7"/>
  <c r="B172" i="9"/>
  <c r="F60" i="2"/>
  <c r="D60" i="2" s="1"/>
  <c r="F44" i="2"/>
  <c r="C46" i="2" s="1"/>
  <c r="D57" i="2"/>
  <c r="E7" i="6" l="1"/>
  <c r="B25" i="9" s="1"/>
  <c r="F31" i="4"/>
  <c r="E33" i="4"/>
  <c r="C21" i="7"/>
  <c r="B173" i="9" s="1"/>
  <c r="B188" i="9"/>
  <c r="B209" i="9"/>
  <c r="H50" i="2"/>
  <c r="H46" i="2"/>
  <c r="D50" i="2" s="1"/>
  <c r="C52" i="2" s="1"/>
  <c r="J15" i="2"/>
  <c r="D61" i="2"/>
  <c r="F61" i="2"/>
  <c r="D32" i="4" l="1"/>
  <c r="E4" i="6"/>
  <c r="F33" i="4"/>
  <c r="H33" i="4" s="1"/>
  <c r="C61" i="4"/>
  <c r="F52" i="2"/>
  <c r="D71" i="2"/>
  <c r="J61" i="2"/>
  <c r="B91" i="9" l="1"/>
  <c r="E14" i="6"/>
  <c r="C24" i="7" s="1"/>
  <c r="B208" i="9" s="1"/>
</calcChain>
</file>

<file path=xl/sharedStrings.xml><?xml version="1.0" encoding="utf-8"?>
<sst xmlns="http://schemas.openxmlformats.org/spreadsheetml/2006/main" count="838" uniqueCount="629">
  <si>
    <t>Project Number:</t>
  </si>
  <si>
    <t>Note: Blue shaded areas indicate information to be entered by applicant.</t>
  </si>
  <si>
    <t>Complete Group 1 for Individual Household</t>
  </si>
  <si>
    <t>Household Information</t>
  </si>
  <si>
    <t>Example</t>
  </si>
  <si>
    <t>Group 1</t>
  </si>
  <si>
    <t>Group 2</t>
  </si>
  <si>
    <t>Group 3</t>
  </si>
  <si>
    <t>Group 4</t>
  </si>
  <si>
    <t># of units &lt;= to 50%</t>
  </si>
  <si>
    <t>Household Location (State)</t>
  </si>
  <si>
    <t>NE</t>
  </si>
  <si>
    <t>Household Location (County or MSA)</t>
  </si>
  <si>
    <t>Chase</t>
  </si>
  <si>
    <t># of units &gt;50% and &lt;=60%</t>
  </si>
  <si>
    <t>Household Area Median Income (AMI) Percentage</t>
  </si>
  <si>
    <t>Number of Units</t>
  </si>
  <si>
    <t># of units &gt;60% and &lt;=80%</t>
  </si>
  <si>
    <t>Household Size</t>
  </si>
  <si>
    <t>Annual Household Income</t>
  </si>
  <si>
    <t>Total Units</t>
  </si>
  <si>
    <t>Monthly Household Income</t>
  </si>
  <si>
    <t>Average monthly income</t>
  </si>
  <si>
    <t>Unit Information</t>
  </si>
  <si>
    <t>Purchase Price</t>
  </si>
  <si>
    <t>9a</t>
  </si>
  <si>
    <t>Permanent Finance</t>
  </si>
  <si>
    <t>b</t>
  </si>
  <si>
    <t>Closing costs</t>
  </si>
  <si>
    <t>c</t>
  </si>
  <si>
    <t>Other Closing Costs (Identify)</t>
  </si>
  <si>
    <t xml:space="preserve">d </t>
  </si>
  <si>
    <t>e</t>
  </si>
  <si>
    <t>Homebuyer Counseling Fee - $500 max/unit</t>
  </si>
  <si>
    <t>Total Counseling costs</t>
  </si>
  <si>
    <t>Sponsor Fee - $500 max/unit</t>
  </si>
  <si>
    <t xml:space="preserve">Total Cost Per Unit </t>
  </si>
  <si>
    <t>Total development cost per unit</t>
  </si>
  <si>
    <t>Housing Expense to Income (Front Ratio) - 38% maximum</t>
  </si>
  <si>
    <t>MAX FRONT RATIO</t>
  </si>
  <si>
    <t>Mortgage Rate - maximum 200 basis pts over Freddie Mac's Compilation of Weekly Survey Data</t>
  </si>
  <si>
    <t>MAX MORTGAGE RATE</t>
  </si>
  <si>
    <t>Mortgage Term (Months) - 60 month minimum and 480 month maximum</t>
  </si>
  <si>
    <t>MAX MORTGAGE TERM</t>
  </si>
  <si>
    <t>Total Monthly Housing Costs</t>
  </si>
  <si>
    <t>PITI</t>
  </si>
  <si>
    <t>PITI %</t>
  </si>
  <si>
    <t>Monthly Taxes</t>
  </si>
  <si>
    <t>Monthly Insurance</t>
  </si>
  <si>
    <t>Other Monthly Costs (Identify)</t>
  </si>
  <si>
    <t>Monthly Principal and Interest (P &amp; I)</t>
  </si>
  <si>
    <t>ANNUAL DEBT SERVICE</t>
  </si>
  <si>
    <t xml:space="preserve">Mortgage Loan </t>
  </si>
  <si>
    <t>MORTGAGE AMT</t>
  </si>
  <si>
    <t>Down Payment Total</t>
  </si>
  <si>
    <t>Other Sources (Identify)</t>
  </si>
  <si>
    <t>AHP Gap Per Unit (Line 12 - Line 21 - Line 22 - Line 23)</t>
  </si>
  <si>
    <t>AHP Gap * Number of Units   (Line 4 * Line 24)</t>
  </si>
  <si>
    <r>
      <t>Total AHP Gap</t>
    </r>
    <r>
      <rPr>
        <sz val="10"/>
        <rFont val="Calibri"/>
        <family val="2"/>
      </rPr>
      <t xml:space="preserve"> (Sum of Line 25)</t>
    </r>
  </si>
  <si>
    <t>Subsidy/Unit</t>
  </si>
  <si>
    <t>AHP Subsidy Per Unit</t>
  </si>
  <si>
    <t>Total AHP Subsidy Requested</t>
  </si>
  <si>
    <t>Total Sources and Uses of Funds</t>
  </si>
  <si>
    <t>Total</t>
  </si>
  <si>
    <t>Group</t>
  </si>
  <si>
    <t>Sources of Funds</t>
  </si>
  <si>
    <t>Household</t>
  </si>
  <si>
    <t>Consumer Loan Amt</t>
  </si>
  <si>
    <t>Mortgage Loan</t>
  </si>
  <si>
    <t>Consumer Loan Term</t>
  </si>
  <si>
    <t>Owner Down payment</t>
  </si>
  <si>
    <t>Consumer Loan Amort</t>
  </si>
  <si>
    <t xml:space="preserve">Other sources  </t>
  </si>
  <si>
    <t>Consumer Loan Rate</t>
  </si>
  <si>
    <t xml:space="preserve"> AHP funds</t>
  </si>
  <si>
    <t>Consumer Loan Annual Debt</t>
  </si>
  <si>
    <t>Total Sources</t>
  </si>
  <si>
    <t>Uses of Funds</t>
  </si>
  <si>
    <t>Closing Costs</t>
  </si>
  <si>
    <t>Homebuyer Education/Counseling Fee</t>
  </si>
  <si>
    <t>Sponsor Fee</t>
  </si>
  <si>
    <t xml:space="preserve">Total Uses </t>
  </si>
  <si>
    <t>Total Sources Must Match Total Uses</t>
  </si>
  <si>
    <t>Explanation (if needed):</t>
  </si>
  <si>
    <t>Yes</t>
  </si>
  <si>
    <t>Targeting Breakdown:</t>
  </si>
  <si>
    <t>Total # of Units</t>
  </si>
  <si>
    <t>&lt;=50%</t>
  </si>
  <si>
    <t>&lt;=60%</t>
  </si>
  <si>
    <t>&lt;=80%</t>
  </si>
  <si>
    <t>No</t>
  </si>
  <si>
    <t>Developer Question:</t>
  </si>
  <si>
    <t>EXAMPLE</t>
  </si>
  <si>
    <t>Example = 50 units</t>
  </si>
  <si>
    <t>Identify Source of Funds</t>
  </si>
  <si>
    <t>Type</t>
  </si>
  <si>
    <t>Amount</t>
  </si>
  <si>
    <t>Rate</t>
  </si>
  <si>
    <r>
      <t xml:space="preserve">Term </t>
    </r>
    <r>
      <rPr>
        <sz val="10"/>
        <rFont val="Calibri"/>
        <family val="2"/>
      </rPr>
      <t>(in months)</t>
    </r>
  </si>
  <si>
    <t>Status</t>
  </si>
  <si>
    <r>
      <t xml:space="preserve">Term </t>
    </r>
    <r>
      <rPr>
        <sz val="10"/>
        <color rgb="FFA6A6A6"/>
        <rFont val="Calibri"/>
        <family val="2"/>
      </rPr>
      <t>(in months)</t>
    </r>
  </si>
  <si>
    <t>(e.g CDBG, HOME, USDA, Donations, 
Cash grants, etc.)</t>
  </si>
  <si>
    <t>(e.g. Loan, Grant, Donation, etc.)</t>
  </si>
  <si>
    <t>(Approved, Requested)</t>
  </si>
  <si>
    <t xml:space="preserve">AHP Subsidy </t>
  </si>
  <si>
    <t>Grant</t>
  </si>
  <si>
    <t>Mortgage AMT</t>
  </si>
  <si>
    <r>
      <t>All Other Sources must be shown (Enter in the cell which best describes the source</t>
    </r>
    <r>
      <rPr>
        <sz val="10"/>
        <rFont val="Calibri"/>
        <family val="2"/>
      </rPr>
      <t xml:space="preserve">) </t>
    </r>
  </si>
  <si>
    <t xml:space="preserve">All Other Sources must be shown  (Enter in the cell which best describes the source) </t>
  </si>
  <si>
    <t>Term</t>
  </si>
  <si>
    <t>2a</t>
  </si>
  <si>
    <t>Owner Contribution</t>
  </si>
  <si>
    <t>Amort</t>
  </si>
  <si>
    <t>Consumer Loan</t>
  </si>
  <si>
    <t>Weatherization Grant</t>
  </si>
  <si>
    <t>Annual Debt Service</t>
  </si>
  <si>
    <t>d</t>
  </si>
  <si>
    <t>HOME Grant</t>
  </si>
  <si>
    <t>Owner contribution</t>
  </si>
  <si>
    <t>Other Sources</t>
  </si>
  <si>
    <t>Annual debt service consumer loan</t>
  </si>
  <si>
    <t>Identify Use of Funds</t>
  </si>
  <si>
    <t>Costs paid by AHP</t>
  </si>
  <si>
    <t>Costs paid by Other Sources</t>
  </si>
  <si>
    <t>(Rehabilitation Description, Developer Fee, Sponsor Fee, etc.)</t>
  </si>
  <si>
    <t>4a</t>
  </si>
  <si>
    <t>Replace 15 windows with double hung vinyl windows</t>
  </si>
  <si>
    <t>f</t>
  </si>
  <si>
    <t>g</t>
  </si>
  <si>
    <t>h</t>
  </si>
  <si>
    <t>3rd Party Inspection Fee</t>
  </si>
  <si>
    <t>Developer Fee (if allowed) - $500 max/unit</t>
  </si>
  <si>
    <t>Developer fee $</t>
  </si>
  <si>
    <t>Homeownership Counseling Fee - $500 max/unit</t>
  </si>
  <si>
    <t>Developer fee %</t>
  </si>
  <si>
    <t>Other Fees (Identify)</t>
  </si>
  <si>
    <t>Recording Fees</t>
  </si>
  <si>
    <t>Total Rehab Costs</t>
  </si>
  <si>
    <t>Total Uses</t>
  </si>
  <si>
    <t>Total Counseling  costs</t>
  </si>
  <si>
    <t>Total Development Cost/unit (not using this cell)</t>
  </si>
  <si>
    <t>Total project costs</t>
  </si>
  <si>
    <t>Household Name:</t>
  </si>
  <si>
    <t>Total # of units</t>
  </si>
  <si>
    <t>A</t>
  </si>
  <si>
    <t>CALCULATE THE NET PRESENT VALUE OF THE MORTGAGE (SPONSOR'S CASH CONTRIBUTION)</t>
  </si>
  <si>
    <t>Discount Rate (Assigned by HFH International)</t>
  </si>
  <si>
    <t>Per Unit</t>
  </si>
  <si>
    <t>Habitat Note/Mortgage Amount</t>
  </si>
  <si>
    <t>Mortgage amount</t>
  </si>
  <si>
    <t xml:space="preserve">        Mortgage Rate - maximum 200 basis pts over Freddie Mac's Compilation of Weekly Survey Data</t>
  </si>
  <si>
    <t>Mortgage Rate</t>
  </si>
  <si>
    <t>Monthly P&amp;I Payment</t>
  </si>
  <si>
    <t>Annual debt service</t>
  </si>
  <si>
    <t>Net Present Value of Below Market Rate Mortgage</t>
  </si>
  <si>
    <t>Project Sources</t>
  </si>
  <si>
    <t>B</t>
  </si>
  <si>
    <t>IN-KIND SOURCES</t>
  </si>
  <si>
    <t>Value of Donated Land</t>
  </si>
  <si>
    <t>Value of Donated Professional Labor</t>
  </si>
  <si>
    <t>Value of Donated Materials</t>
  </si>
  <si>
    <t>Sub-Total: B</t>
  </si>
  <si>
    <t>C</t>
  </si>
  <si>
    <t>CASH SOURCES</t>
  </si>
  <si>
    <t xml:space="preserve">Homebuyer Paid Contribution </t>
  </si>
  <si>
    <t>Cash Contributions/Fundraising</t>
  </si>
  <si>
    <t>Other Cash Sources (Identify Below)</t>
  </si>
  <si>
    <t>Value of Habitat Mortgage</t>
  </si>
  <si>
    <t>Sub-Total: C</t>
  </si>
  <si>
    <t>D</t>
  </si>
  <si>
    <t xml:space="preserve">REMAINING AHP GAP </t>
  </si>
  <si>
    <t>E</t>
  </si>
  <si>
    <t>Total  of All Sources (B+C+D)</t>
  </si>
  <si>
    <t>Total sources</t>
  </si>
  <si>
    <t>Project Costs</t>
  </si>
  <si>
    <t>F</t>
  </si>
  <si>
    <t>NON-CASH COSTS</t>
  </si>
  <si>
    <t>Donated Land</t>
  </si>
  <si>
    <t>Donated Professional Labor</t>
  </si>
  <si>
    <t>Donated Materials</t>
  </si>
  <si>
    <t>Sub-Total: F</t>
  </si>
  <si>
    <t>G</t>
  </si>
  <si>
    <t>CASH COSTS</t>
  </si>
  <si>
    <t>Land/Lot Cost</t>
  </si>
  <si>
    <t>Total Acquisition Cost</t>
  </si>
  <si>
    <t>Site Work/Infrastructure</t>
  </si>
  <si>
    <t>Hard Const Costs</t>
  </si>
  <si>
    <t>Building Materials</t>
  </si>
  <si>
    <t>Total const or rehab costs</t>
  </si>
  <si>
    <t>Paid Labor</t>
  </si>
  <si>
    <t>Other Building Costs (Identify Below)</t>
  </si>
  <si>
    <t>Sponsor Fee (Buyer - $500 max/unit)</t>
  </si>
  <si>
    <t>Homebuyer Counseling Fee (Buyer - $500 max/unit)</t>
  </si>
  <si>
    <t>Total Counseling fees</t>
  </si>
  <si>
    <t>Total Permanent Finance Fees</t>
  </si>
  <si>
    <t>Homeowners Insurance (even if paid outside of closing)</t>
  </si>
  <si>
    <t>Other Closing Costs (Identify Below)</t>
  </si>
  <si>
    <t>Sub-Total: G</t>
  </si>
  <si>
    <t>H</t>
  </si>
  <si>
    <t>Total of All Costs (F+G)</t>
  </si>
  <si>
    <t>Total development costs per unit</t>
  </si>
  <si>
    <t xml:space="preserve">Explanation (if needed): </t>
  </si>
  <si>
    <t>Y</t>
  </si>
  <si>
    <t>N</t>
  </si>
  <si>
    <t>SOURCES OF FUNDS</t>
  </si>
  <si>
    <t>Description</t>
  </si>
  <si>
    <t>RowNum</t>
  </si>
  <si>
    <t>Code</t>
  </si>
  <si>
    <t>AMOUNT</t>
  </si>
  <si>
    <t>TERM (years)</t>
  </si>
  <si>
    <t>AMORT</t>
  </si>
  <si>
    <t>RATE</t>
  </si>
  <si>
    <t>HARD DEBT</t>
  </si>
  <si>
    <t>COMMITTED</t>
  </si>
  <si>
    <t>AHP Subsidy</t>
  </si>
  <si>
    <t>NPV</t>
  </si>
  <si>
    <t>NET PRESENT VALUE OF SPONSOR LOAN BELOW MARKET RATE</t>
  </si>
  <si>
    <t>Owner Equity</t>
  </si>
  <si>
    <t>Perm Finance</t>
  </si>
  <si>
    <t>MORTGAGE</t>
  </si>
  <si>
    <t>Sponsor Contribution</t>
  </si>
  <si>
    <t>CASH CONTRIBUTION / FUNDRAISING</t>
  </si>
  <si>
    <t>Hard Coded for disbursement - Provide general letter at application (maybe change this - why do we need it at application, we never have before)</t>
  </si>
  <si>
    <t>Other</t>
  </si>
  <si>
    <t xml:space="preserve">Provide proof at application and disbursements. If it's an item that's only required on the CD (ex: county tax credits), they will have to provide a simple document stating to look at the CD. </t>
  </si>
  <si>
    <t>Provide proof at application and disbursements</t>
  </si>
  <si>
    <t>HOME</t>
  </si>
  <si>
    <t>Unsecured Debt</t>
  </si>
  <si>
    <t>In-Kind Sources</t>
  </si>
  <si>
    <t>HOUSING</t>
  </si>
  <si>
    <t>Letters can state that each disbursement will be</t>
  </si>
  <si>
    <t>reviewed for source documentation at that time</t>
  </si>
  <si>
    <t>Sources may change at each disbursement</t>
  </si>
  <si>
    <r>
      <t xml:space="preserve">Households earning </t>
    </r>
    <r>
      <rPr>
        <sz val="8"/>
        <rFont val="Calibri"/>
        <family val="2"/>
      </rPr>
      <t>≤</t>
    </r>
    <r>
      <rPr>
        <sz val="8"/>
        <rFont val="Arial"/>
        <family val="2"/>
      </rPr>
      <t xml:space="preserve"> 50.00% of the Area Median Income </t>
    </r>
  </si>
  <si>
    <t>Total AMI Units</t>
  </si>
  <si>
    <t>Total Project Units</t>
  </si>
  <si>
    <t>Acquisition Only units</t>
  </si>
  <si>
    <t>Developer Fee per unit</t>
  </si>
  <si>
    <t>Total permanent financing (purchase price)</t>
  </si>
  <si>
    <t>Percent Allowed</t>
  </si>
  <si>
    <t>Developer/Sponsor Fee</t>
  </si>
  <si>
    <t>Developer Fee Allowed</t>
  </si>
  <si>
    <t>Total Development Costs</t>
  </si>
  <si>
    <t>Homebuyer Education</t>
  </si>
  <si>
    <t>Max Per Unit</t>
  </si>
  <si>
    <t>Homebuyer Ed Allowed</t>
  </si>
  <si>
    <t>per unit</t>
  </si>
  <si>
    <t>Buyer's Closing Costs</t>
  </si>
  <si>
    <t>Total Project Costs (Total Uses)</t>
  </si>
  <si>
    <t>Actual Developer Fees</t>
  </si>
  <si>
    <t>Total Development costs per unit</t>
  </si>
  <si>
    <t>Homebuyer Downpayment</t>
  </si>
  <si>
    <t>Front Ratio</t>
  </si>
  <si>
    <t>Const or Rehab cost per unit</t>
  </si>
  <si>
    <t>Total Acquisition Cost per unit</t>
  </si>
  <si>
    <t>fundsSources[0].description</t>
  </si>
  <si>
    <t>fundsSources[0].descriptionCode.code</t>
  </si>
  <si>
    <t>fundsSources[0].amount</t>
  </si>
  <si>
    <t>fundsSources[0].rate</t>
  </si>
  <si>
    <t>fundsSources[0].term</t>
  </si>
  <si>
    <t>fundsSources[0].isApproved</t>
  </si>
  <si>
    <t>fundsSources[0].housingCommercial</t>
  </si>
  <si>
    <t>fundsSources[0].amortPeriod</t>
  </si>
  <si>
    <t>fundsSources[0].annualDebtSvc</t>
  </si>
  <si>
    <t>fundsSources[0].hardDebt</t>
  </si>
  <si>
    <t>fundsSources[0].rownum</t>
  </si>
  <si>
    <t>fundsSources[1].description</t>
  </si>
  <si>
    <t>fundsSources[1].descriptionCode.code</t>
  </si>
  <si>
    <t>fundsSources[1].amount</t>
  </si>
  <si>
    <t>fundsSources[1].rate</t>
  </si>
  <si>
    <t>fundsSources[1].term</t>
  </si>
  <si>
    <t>fundsSources[1].isApproved</t>
  </si>
  <si>
    <t>fundsSources[1].housingCommercial</t>
  </si>
  <si>
    <t>fundsSources[1].amortPeriod</t>
  </si>
  <si>
    <t>fundsSources[1].annualDebtSvc</t>
  </si>
  <si>
    <t>fundsSources[1].hardDebt</t>
  </si>
  <si>
    <t>fundsSources[1].rownum</t>
  </si>
  <si>
    <t>fundsSources[2].description</t>
  </si>
  <si>
    <t>fundsSources[2].descriptionCode.code</t>
  </si>
  <si>
    <t>fundsSources[2].amount</t>
  </si>
  <si>
    <t>fundsSources[2].rate</t>
  </si>
  <si>
    <t>fundsSources[2].term</t>
  </si>
  <si>
    <t>fundsSources[2].isApproved</t>
  </si>
  <si>
    <t>fundsSources[2].housingCommercial</t>
  </si>
  <si>
    <t>fundsSources[2].amortPeriod</t>
  </si>
  <si>
    <t>fundsSources[2].annualDebtSvc</t>
  </si>
  <si>
    <t>fundsSources[2].hardDebt</t>
  </si>
  <si>
    <t>fundsSources[2].rownum</t>
  </si>
  <si>
    <t>fundsSources[3].description</t>
  </si>
  <si>
    <t>fundsSources[3].descriptionCode.code</t>
  </si>
  <si>
    <t>fundsSources[3].amount</t>
  </si>
  <si>
    <t>fundsSources[3].rate</t>
  </si>
  <si>
    <t>fundsSources[3].term</t>
  </si>
  <si>
    <t>fundsSources[3].isApproved</t>
  </si>
  <si>
    <t>fundsSources[3].housingCommercial</t>
  </si>
  <si>
    <t>fundsSources[3].amortPeriod</t>
  </si>
  <si>
    <t>fundsSources[3].annualDebtSvc</t>
  </si>
  <si>
    <t>fundsSources[3].hardDebt</t>
  </si>
  <si>
    <t>fundsSources[3].rownum</t>
  </si>
  <si>
    <t>fundsSources[4].description</t>
  </si>
  <si>
    <t>fundsSources[4].descriptionCode.code</t>
  </si>
  <si>
    <t>fundsSources[4].amount</t>
  </si>
  <si>
    <t>fundsSources[4].rate</t>
  </si>
  <si>
    <t>fundsSources[4].term</t>
  </si>
  <si>
    <t>fundsSources[4].isApproved</t>
  </si>
  <si>
    <t>fundsSources[4].housingCommercial</t>
  </si>
  <si>
    <t>fundsSources[4].amortPeriod</t>
  </si>
  <si>
    <t>fundsSources[4].annualDebtSvc</t>
  </si>
  <si>
    <t>fundsSources[4].hardDebt</t>
  </si>
  <si>
    <t>fundsSources[4].rownum</t>
  </si>
  <si>
    <t>fundsSources[5].description</t>
  </si>
  <si>
    <t>fundsSources[5].descriptionCode.code</t>
  </si>
  <si>
    <t>fundsSources[5].amount</t>
  </si>
  <si>
    <t>fundsSources[5].rate</t>
  </si>
  <si>
    <t>fundsSources[5].term</t>
  </si>
  <si>
    <t>fundsSources[5].isApproved</t>
  </si>
  <si>
    <t>fundsSources[5].housingCommercial</t>
  </si>
  <si>
    <t>fundsSources[5].amortPeriod</t>
  </si>
  <si>
    <t>fundsSources[5].annualDebtSvc</t>
  </si>
  <si>
    <t>fundsSources[5].hardDebt</t>
  </si>
  <si>
    <t>fundsSources[5].rownum</t>
  </si>
  <si>
    <t>fundsSources[6].description</t>
  </si>
  <si>
    <t>fundsSources[6].descriptionCode.code</t>
  </si>
  <si>
    <t>fundsSources[6].amount</t>
  </si>
  <si>
    <t>fundsSources[6].rate</t>
  </si>
  <si>
    <t>fundsSources[6].term</t>
  </si>
  <si>
    <t>fundsSources[6].isApproved</t>
  </si>
  <si>
    <t>fundsSources[6].housingCommercial</t>
  </si>
  <si>
    <t>fundsSources[6].amortPeriod</t>
  </si>
  <si>
    <t>fundsSources[6].annualDebtSvc</t>
  </si>
  <si>
    <t>fundsSources[6].hardDebt</t>
  </si>
  <si>
    <t>fundsSources[6].rownum</t>
  </si>
  <si>
    <t>fundsSources[7].description</t>
  </si>
  <si>
    <t>fundsSources[7].descriptionCode.code</t>
  </si>
  <si>
    <t>fundsSources[7].amount</t>
  </si>
  <si>
    <t>fundsSources[7].rate</t>
  </si>
  <si>
    <t>fundsSources[7].term</t>
  </si>
  <si>
    <t>fundsSources[7].isApproved</t>
  </si>
  <si>
    <t>fundsSources[7].housingCommercial</t>
  </si>
  <si>
    <t>fundsSources[7].amortPeriod</t>
  </si>
  <si>
    <t>fundsSources[7].annualDebtSvc</t>
  </si>
  <si>
    <t>fundsSources[7].hardDebt</t>
  </si>
  <si>
    <t>fundsSources[7].rownum</t>
  </si>
  <si>
    <t>fundsSources[8].description</t>
  </si>
  <si>
    <t>fundsSources[8].descriptionCode.code</t>
  </si>
  <si>
    <t>fundsSources[8].amount</t>
  </si>
  <si>
    <t>fundsSources[8].rate</t>
  </si>
  <si>
    <t>fundsSources[8].term</t>
  </si>
  <si>
    <t>fundsSources[8].isApproved</t>
  </si>
  <si>
    <t>fundsSources[8].housingCommercial</t>
  </si>
  <si>
    <t>fundsSources[8].amortPeriod</t>
  </si>
  <si>
    <t>fundsSources[8].annualDebtSvc</t>
  </si>
  <si>
    <t>fundsSources[8].hardDebt</t>
  </si>
  <si>
    <t>fundsSources[8].rownum</t>
  </si>
  <si>
    <t>fundsSources[9].description</t>
  </si>
  <si>
    <t>fundsSources[9].descriptionCode.code</t>
  </si>
  <si>
    <t>fundsSources[9].amount</t>
  </si>
  <si>
    <t>fundsSources[9].rate</t>
  </si>
  <si>
    <t>fundsSources[9].term</t>
  </si>
  <si>
    <t>fundsSources[9].isApproved</t>
  </si>
  <si>
    <t>fundsSources[9].housingCommercial</t>
  </si>
  <si>
    <t>fundsSources[9].amortPeriod</t>
  </si>
  <si>
    <t>fundsSources[9].annualDebtSvc</t>
  </si>
  <si>
    <t>fundsSources[9].hardDebt</t>
  </si>
  <si>
    <t>fundsSources[9].rownum</t>
  </si>
  <si>
    <t>fundsSources[10].description</t>
  </si>
  <si>
    <t>Topeka OO's not using additional source fields starting with #10.</t>
  </si>
  <si>
    <t>fundsSources[10].descriptionCode.code</t>
  </si>
  <si>
    <t>We can if we need to.</t>
  </si>
  <si>
    <t>fundsSources[10].amount</t>
  </si>
  <si>
    <t>fundsSources[10].rate</t>
  </si>
  <si>
    <t>fundsSources[10].term</t>
  </si>
  <si>
    <t>fundsSources[10].isApproved</t>
  </si>
  <si>
    <t>fundsSources[10].housingCommercial</t>
  </si>
  <si>
    <t>fundsSources[10].amortPeriod</t>
  </si>
  <si>
    <t>fundsSources[10].annualDebtSvc</t>
  </si>
  <si>
    <t>fundsSources[10].hardDebt</t>
  </si>
  <si>
    <t>fundsSources[10].rownum</t>
  </si>
  <si>
    <t>fundsSources[11].description</t>
  </si>
  <si>
    <t>fundsSources[11].descriptionCode.code</t>
  </si>
  <si>
    <t>fundsSources[11].amount</t>
  </si>
  <si>
    <t>fundsSources[11].rate</t>
  </si>
  <si>
    <t>fundsSources[11].term</t>
  </si>
  <si>
    <t>fundsSources[11].isApproved</t>
  </si>
  <si>
    <t>fundsSources[11].housingCommercial</t>
  </si>
  <si>
    <t>fundsSources[11].amortPeriod</t>
  </si>
  <si>
    <t>fundsSources[11].annualDebtSvc</t>
  </si>
  <si>
    <t>fundsSources[11].hardDebt</t>
  </si>
  <si>
    <t>fundsSources[11].rownum</t>
  </si>
  <si>
    <t>fundsSources[12].description</t>
  </si>
  <si>
    <t>fundsSources[12].descriptionCode.code</t>
  </si>
  <si>
    <t>fundsSources[12].amount</t>
  </si>
  <si>
    <t>fundsSources[12].rate</t>
  </si>
  <si>
    <t>fundsSources[12].term</t>
  </si>
  <si>
    <t>fundsSources[12].isApproved</t>
  </si>
  <si>
    <t>fundsSources[12].housingCommercial</t>
  </si>
  <si>
    <t>fundsSources[12].amortPeriod</t>
  </si>
  <si>
    <t>fundsSources[12].annualDebtSvc</t>
  </si>
  <si>
    <t>fundsSources[12].hardDebt</t>
  </si>
  <si>
    <t>fundsSources[12].rownum</t>
  </si>
  <si>
    <t>fundsSources[13].description</t>
  </si>
  <si>
    <t>fundsSources[13].descriptionCode.code</t>
  </si>
  <si>
    <t>fundsSources[13].amount</t>
  </si>
  <si>
    <t>fundsSources[13].rate</t>
  </si>
  <si>
    <t>fundsSources[13].term</t>
  </si>
  <si>
    <t>fundsSources[13].isApproved</t>
  </si>
  <si>
    <t>fundsSources[13].housingCommercial</t>
  </si>
  <si>
    <t>fundsSources[13].amortPeriod</t>
  </si>
  <si>
    <t>fundsSources[13].annualDebtSvc</t>
  </si>
  <si>
    <t>fundsSources[13].hardDebt</t>
  </si>
  <si>
    <t>fundsSources[13].rownum</t>
  </si>
  <si>
    <t>units[4].numberOfUnits</t>
  </si>
  <si>
    <t>Number of Rehab Units for Topeka</t>
  </si>
  <si>
    <t>units[5].numberOfUnits</t>
  </si>
  <si>
    <t>New Construction TOPEKA DOESN'T NEED THIS FIELD COUNTED IN ACQUISITION UNITS</t>
  </si>
  <si>
    <t>units[0].numberOfUnits</t>
  </si>
  <si>
    <t>units[1].numberOfUnits</t>
  </si>
  <si>
    <t>units[2].numberOfUnits</t>
  </si>
  <si>
    <t>units[3].numberOfUnits</t>
  </si>
  <si>
    <t>leave blank, not even a 0. TOPEKA DOESN’T NEED THIS FIELD</t>
  </si>
  <si>
    <t>feasibility.totalAcquisitionCost</t>
  </si>
  <si>
    <t>feasibility.hardConstructionCost</t>
  </si>
  <si>
    <t>feasibility.totalFees</t>
  </si>
  <si>
    <t>Field no longer exists</t>
  </si>
  <si>
    <t>feasibility.totalTaxAndInsuranceCost</t>
  </si>
  <si>
    <t>TOPEKA DOESN’T NEED THIS FIELD</t>
  </si>
  <si>
    <t>feasibility.totalConstructionFinancing</t>
  </si>
  <si>
    <t>feasibility.totalPermanentFinancing</t>
  </si>
  <si>
    <t>feasibility.totalProjectReserves</t>
  </si>
  <si>
    <t>Field no longer exists- Not Applicable to homeownership projects - HARD CODED</t>
  </si>
  <si>
    <t>feasibility.totalSyndicationFeesExpenses</t>
  </si>
  <si>
    <t>feasibility.averageSqFtPerUnit</t>
  </si>
  <si>
    <t>feasibility.averageRehabSqFtPerUnit</t>
  </si>
  <si>
    <t>feasibility.averageConstrSqFtPerUnit</t>
  </si>
  <si>
    <t>feasibility.adjustedTotalDevelopmentCost</t>
  </si>
  <si>
    <t>feasibility.totalDevCostPerUnit</t>
  </si>
  <si>
    <t>feasibility.totalAcqCostPerUnit</t>
  </si>
  <si>
    <t>feasibility.rehabCostPerSqFt</t>
  </si>
  <si>
    <t>feasibility.constrCostPerSqFt</t>
  </si>
  <si>
    <t>feasibility.generalRequirementsPercentage</t>
  </si>
  <si>
    <t>feasibility.builderOverheadPercentage</t>
  </si>
  <si>
    <t>feasibility.builderProfitPercentage</t>
  </si>
  <si>
    <t>feasibility.developerFeesPercentage</t>
  </si>
  <si>
    <t>feasibility.hardRehabilitationCost</t>
  </si>
  <si>
    <t>feasibility.totalDevCostPerSqFt</t>
  </si>
  <si>
    <t>units[1].pitiPercentage</t>
  </si>
  <si>
    <t>units[2].pitiPercentage</t>
  </si>
  <si>
    <t>TOPEKA DOESN'T NEED THIS FIELD</t>
  </si>
  <si>
    <t>feasibility.totalConstrRehabCost</t>
  </si>
  <si>
    <t>SAME AS 172 MORE OR LESS</t>
  </si>
  <si>
    <t>feasibility.totalSoftCosts</t>
  </si>
  <si>
    <t>feasibility.totalDeveloperFees</t>
  </si>
  <si>
    <t>feasibility.totalProjectCost</t>
  </si>
  <si>
    <t>feasibility.totalUnitsCostBreakout</t>
  </si>
  <si>
    <t>feasibility.totalUnitsProjectWorksheet</t>
  </si>
  <si>
    <t>feasibility.totalSqFt</t>
  </si>
  <si>
    <t>feasibility.totalRehabCosts</t>
  </si>
  <si>
    <t>feasibility.totalRehabSqFt</t>
  </si>
  <si>
    <t>feasibility.newConstructionSqFt</t>
  </si>
  <si>
    <t>feasibility.carryingCosts</t>
  </si>
  <si>
    <t>feasibility.replacementReserves</t>
  </si>
  <si>
    <t>Field no longer exists- Not Applicable to homeownership projects</t>
  </si>
  <si>
    <t>feasibility.operatingReservesSummaryOfUses</t>
  </si>
  <si>
    <t>feasibility.offSiteImprovements</t>
  </si>
  <si>
    <t>feasibility.rentUpExpenses</t>
  </si>
  <si>
    <t>feasibility.taxCreditMonitoringFees</t>
  </si>
  <si>
    <t>feasibility.bridgeLoanInterest</t>
  </si>
  <si>
    <t>feasibility.generalRequirements</t>
  </si>
  <si>
    <t>feasibility.demolition</t>
  </si>
  <si>
    <t>feasibility.modularCosts</t>
  </si>
  <si>
    <t>feasibility.builderOverhead</t>
  </si>
  <si>
    <t>feasibility.builderProfit</t>
  </si>
  <si>
    <t>feasibility.constructionContingencyTotal</t>
  </si>
  <si>
    <t>feasibility.sourcesOfFundsTotal</t>
  </si>
  <si>
    <t>feasibility.summaryOfUsesTotal</t>
  </si>
  <si>
    <t>feasibility.newConstructionCost</t>
  </si>
  <si>
    <t>feasibility.averageSqFt</t>
  </si>
  <si>
    <t>feasibility.acquisitionOnlyUnits</t>
  </si>
  <si>
    <t>feasibility.acquisitionOnlySqFt</t>
  </si>
  <si>
    <t>feasibility.adjustedDevelopmentCostPerUnit</t>
  </si>
  <si>
    <t>feasibility.spreadOnFinancing</t>
  </si>
  <si>
    <t>feasibility.adjustedDevelopmentCostPerUnitGuideline</t>
  </si>
  <si>
    <t>feasibility.developerFeeGuideline</t>
  </si>
  <si>
    <t>feasibility.totalHomeBuyerCounselingCost</t>
  </si>
  <si>
    <t>feasibility.totalHomeBuyerCounselingCostAHP</t>
  </si>
  <si>
    <t>feasibility.fundingRoundName</t>
  </si>
  <si>
    <t>HARD CODED</t>
  </si>
  <si>
    <t>feasibility.totalAcqCostPerUnitConsumerDrivenDownPayment</t>
  </si>
  <si>
    <t>Homebuyer downpayment per unit</t>
  </si>
  <si>
    <t>feasibility.totalAcqCostPerUnitRehabOrNewConstr</t>
  </si>
  <si>
    <t>feasibility.constructionLabor</t>
  </si>
  <si>
    <t>feasibility.totalDeveloperFeesPercentage</t>
  </si>
  <si>
    <t>feasibility.constrContingencyPercentage</t>
  </si>
  <si>
    <t>feasibility.overheadProfitGeneralRequirementsPercentage</t>
  </si>
  <si>
    <t>feasibility.totalOverheadProfitGeneralRequirementsPercentage</t>
  </si>
  <si>
    <t>feasibility.homeOwnerCounselingCostPerUnit</t>
  </si>
  <si>
    <t>feasibility.generalRequirementsDM</t>
  </si>
  <si>
    <t>feasibility.builderOverheadDM</t>
  </si>
  <si>
    <t>feasibility.builderProfitDM</t>
  </si>
  <si>
    <t>feasibility.totStructureLandGenReq</t>
  </si>
  <si>
    <t>feasibility.totStructureLandGenReqMaxVal</t>
  </si>
  <si>
    <t>feasibility.constrContingencyHoMax</t>
  </si>
  <si>
    <t>feasibility.totalClosingCost</t>
  </si>
  <si>
    <t>feasibility.constrRehabCostPerSqFt</t>
  </si>
  <si>
    <t>feasibility.homeOwnerCounselingCostPerUnitMax</t>
  </si>
  <si>
    <t>Homeowner Counseling Cost Per Unit Max Standard</t>
  </si>
  <si>
    <t>feasibility.workbookVersion</t>
  </si>
  <si>
    <t>feasibility.applicationType</t>
  </si>
  <si>
    <t>homeownership</t>
  </si>
  <si>
    <t>Tab</t>
  </si>
  <si>
    <t>Update</t>
  </si>
  <si>
    <t>Explanation</t>
  </si>
  <si>
    <t>All tabs</t>
  </si>
  <si>
    <t>* If AHP Subsidy/unit is below $0, cell turns red.</t>
  </si>
  <si>
    <t>* If Total AHP Subsidy is below $0, cell turns red.</t>
  </si>
  <si>
    <t>* Owner Occupied Rehabilitation Developer Fee can't exceed $500/unit</t>
  </si>
  <si>
    <t>* Homebuyer Education/Counseling Fees can't exceed $500/unit</t>
  </si>
  <si>
    <t>* If sources and uses match, font turns green and states 'OK'.</t>
  </si>
  <si>
    <t>* If sources and uses don't match, font turns red and states 'must match'.</t>
  </si>
  <si>
    <t>Before completing the Feasibility Workbook, choose the type of Owner-occupied application from the dropdown list:</t>
  </si>
  <si>
    <t>ami 50 60</t>
  </si>
  <si>
    <t>ami 60 80</t>
  </si>
  <si>
    <t>ami 50</t>
  </si>
  <si>
    <t>If Committed column = yes commitment letter is needed</t>
  </si>
  <si>
    <t>Hard Coded N for all processes</t>
  </si>
  <si>
    <t>Hard Coded N for application &amp; disbursement - Documentation is the CD and it's provided at Disbursement in another section.</t>
  </si>
  <si>
    <t>Hard Coded N for disbursement. Formula for application - Provide general letter at application (maybe change this - why do we need it at application, we never have before)</t>
  </si>
  <si>
    <t>Hard Coded Y and N for application &amp; disbursement - Documentation is the CD and it's provided at Disbursement in another section.</t>
  </si>
  <si>
    <t>****Note**** Round down in the Net present value cell in HFH tab needs to stay</t>
  </si>
  <si>
    <t>* Mortgage Term can't be less than 60 months or exceed 480 months</t>
  </si>
  <si>
    <t>* Sponsor Fees can't exceed $500/unit</t>
  </si>
  <si>
    <t>The amount listed in this box will be used for the AHP Subsidy Requested</t>
  </si>
  <si>
    <t>AHP Subsidy Requested</t>
  </si>
  <si>
    <t xml:space="preserve">AHP Subsidy Requested is required to be rounded down to the nearest dollar. Enter this amount into the online application for AHP Subsidy Requested.  
</t>
  </si>
  <si>
    <t xml:space="preserve">AHP Subsidy Requested is required to be rounded down to the nearest dollar. </t>
  </si>
  <si>
    <t>AHP Subsidy Requested is required to be rounded down to the nearest dollar. 
Enter the amount listed in Line D for the AHP Subsidy Requested.</t>
  </si>
  <si>
    <t>New Const</t>
  </si>
  <si>
    <t>Rehabilitation Work Sub-total</t>
  </si>
  <si>
    <t>Rehab</t>
  </si>
  <si>
    <t>HFH</t>
  </si>
  <si>
    <t>Revision Date</t>
  </si>
  <si>
    <t>The upated rate reflects the current discount rate used by Habitat.</t>
  </si>
  <si>
    <t>Changed the effective date to the top of all tabs</t>
  </si>
  <si>
    <t>Used by internal and external users to verify the correct FW is being used.</t>
  </si>
  <si>
    <t>The following Data Validations are built in to this Workbook: (to update review the sections where data is input by the user)</t>
  </si>
  <si>
    <t>The following Conditional Formats are built in to this Workbook: (select Conditional Formatting 'This Workbook' to update)</t>
  </si>
  <si>
    <t>Formula Validations: (select 'Show Formulas' to update. Enter data first to verify all formulas are showing up)</t>
  </si>
  <si>
    <r>
      <t xml:space="preserve">* If Mortgage Rate entered exceeds max rate for term, cell turns red </t>
    </r>
    <r>
      <rPr>
        <sz val="10"/>
        <color rgb="FFFF0000"/>
        <rFont val="Arial"/>
        <family val="2"/>
      </rPr>
      <t>(not on Disbursement FW's - has to be checked manually)</t>
    </r>
    <r>
      <rPr>
        <sz val="10"/>
        <rFont val="Arial"/>
        <family val="2"/>
      </rPr>
      <t>.</t>
    </r>
  </si>
  <si>
    <t>* Total AHP Subsidy</t>
  </si>
  <si>
    <t>* Subsidy Per Unit</t>
  </si>
  <si>
    <t xml:space="preserve">This aligns with the new 2022 IP. </t>
  </si>
  <si>
    <t>OO Rehab</t>
  </si>
  <si>
    <t>Removed data validation for the $500 down requirement as it's no longer required per the 2022 IP.</t>
  </si>
  <si>
    <t>i</t>
  </si>
  <si>
    <t>Moved 3rd Party Inspection and Other Fees to the Rehab section so it can be included in the rehab costs</t>
  </si>
  <si>
    <t xml:space="preserve">These should be included in the rehab costs since they are fees paid to outside contractors/organizations. The Sponsor Fee, Developer Fee, and HBE fee are the only fees that should be listed below the line. </t>
  </si>
  <si>
    <t>OO Purchase &amp; HFH</t>
  </si>
  <si>
    <t>* SPU can't exceed guideline per the year approved</t>
  </si>
  <si>
    <t>Update cell B34 for rehabilitation subtotal cost to display red and an error if not at least $3,500</t>
  </si>
  <si>
    <t>Tested for EUA</t>
  </si>
  <si>
    <t>Label changes only, no testing done for EUA</t>
  </si>
  <si>
    <t>* If Rehab costs are less than $3,500 the cell turns red</t>
  </si>
  <si>
    <t>Updated the Discount Rate to the one released as of June 30, 2021 (7.23%).</t>
  </si>
  <si>
    <t>Owner Down Payment</t>
  </si>
  <si>
    <t>Will the project have an unrelated 3rd party developer/contractor coordinating the rehabilitation work?</t>
  </si>
  <si>
    <t>What tab do I use (please select only one):</t>
  </si>
  <si>
    <t>Tab Name</t>
  </si>
  <si>
    <t>Types of Applications</t>
  </si>
  <si>
    <t>DPA</t>
  </si>
  <si>
    <t>Down payment assistance, closing costs, principal reduction, purchase related repairs</t>
  </si>
  <si>
    <t>Rehabilitation to homes owned by the occupant(s)</t>
  </si>
  <si>
    <t>Below MR</t>
  </si>
  <si>
    <t>Sponsor is the mortgage lender and providing a below market interest rate</t>
  </si>
  <si>
    <t>Replace coil and condenser due to damage. Install a new 3 ton 80,000 BTU Goodman furnance</t>
  </si>
  <si>
    <t>Click Here</t>
  </si>
  <si>
    <t>HFH, Purchase, Rehab</t>
  </si>
  <si>
    <t>Renamed tabs to DPA, Rehab, Below MR</t>
  </si>
  <si>
    <t>These names correlate better with online system and IP.</t>
  </si>
  <si>
    <t>Removed the New Const tab</t>
  </si>
  <si>
    <t xml:space="preserve">New construction is still allowed, however, it is now aligned with DPA. One tab will fit both existing properties and new construction. </t>
  </si>
  <si>
    <t>Changed the effective date on the top of all tabs</t>
  </si>
  <si>
    <t>Used by internal and external users to verify the correct FW is being used</t>
  </si>
  <si>
    <t>Start Here</t>
  </si>
  <si>
    <t>Added explanation regarding tab names</t>
  </si>
  <si>
    <t>This will help external users understand which tab to use</t>
  </si>
  <si>
    <t>Sources &amp; Project Worksheet</t>
  </si>
  <si>
    <t>Allows the formulas to work correctly</t>
  </si>
  <si>
    <t xml:space="preserve">* If AHP Subsidy/unit exceeds max subsidy per unit, cell turns red. </t>
  </si>
  <si>
    <t>* If Total AHP Subsidy exceeds max subsidy per project, cell turns red.</t>
  </si>
  <si>
    <t>Don't change anything on tab, otherwise Download tab will need to be updated</t>
  </si>
  <si>
    <t>Formulas may need to be updated from time to time and that is okay</t>
  </si>
  <si>
    <t>Project Worksheet</t>
  </si>
  <si>
    <t>C22 was hardcoded as 0%</t>
  </si>
  <si>
    <t>This cell was used for New Construction developer fee. The New construction tab was deleted and no longer used.</t>
  </si>
  <si>
    <t>Updated formulas with new tab names and removed New Construction references</t>
  </si>
  <si>
    <t>2021 - Version 2/AHP Subsidy $750,000/Per Unit $50,000</t>
  </si>
  <si>
    <t xml:space="preserve">There are instances during disbursement that the front ratio will be allowed to exceed guideline. Formula is removed to allow for this. </t>
  </si>
  <si>
    <t>Front ratio data validation was removed</t>
  </si>
  <si>
    <t>* If front ratio is over 38%, font turns red</t>
  </si>
  <si>
    <t>2021A</t>
  </si>
  <si>
    <t>2021 Projects</t>
  </si>
  <si>
    <t>Updated the Discount Rate to the one released as of June 30, 2023 (7.49%)</t>
  </si>
  <si>
    <t>The updated rate reflects the current discount rate used by Habitat</t>
  </si>
  <si>
    <t>USDA Income Limits</t>
  </si>
  <si>
    <t>New income limits will be posted same day (08/21/2023)</t>
  </si>
  <si>
    <t>Updated the effective date to 08/21/2023</t>
  </si>
  <si>
    <t>Chaged head from 2022 income limits to 2023</t>
  </si>
  <si>
    <t>Total Subsidy</t>
  </si>
  <si>
    <t>&amp; Subsidy/unit</t>
  </si>
  <si>
    <t>First Workbook used in 2023</t>
  </si>
  <si>
    <t>First Workbook used in 2022</t>
  </si>
  <si>
    <t>Second Workbook used in 2022</t>
  </si>
  <si>
    <t>First Workbook used in 2024</t>
  </si>
  <si>
    <t>Revised the effective date to September 1, 2024</t>
  </si>
  <si>
    <t>DPA and Below MR</t>
  </si>
  <si>
    <t>Updated the lender fee and loan discount fee to 3% each</t>
  </si>
  <si>
    <t xml:space="preserve">This aligns with the 2024 IP. </t>
  </si>
  <si>
    <t xml:space="preserve">This change allows the most recent discount rate to be utilized. </t>
  </si>
  <si>
    <t>Updated header to 2024</t>
  </si>
  <si>
    <t xml:space="preserve">New income limits for 2024 will be posted at the same time as the FW's. </t>
  </si>
  <si>
    <r>
      <t xml:space="preserve">* If Lender Fee/unit exceeds max 3%, font turns red </t>
    </r>
    <r>
      <rPr>
        <sz val="10"/>
        <color rgb="FFFF0000"/>
        <rFont val="Arial"/>
        <family val="2"/>
      </rPr>
      <t>(once mortgage loan amount is entered)</t>
    </r>
    <r>
      <rPr>
        <sz val="10"/>
        <rFont val="Arial"/>
        <family val="2"/>
      </rPr>
      <t>.</t>
    </r>
  </si>
  <si>
    <r>
      <t xml:space="preserve">* If Loan Discount Fee/unit exceeds max 3%, font turns red </t>
    </r>
    <r>
      <rPr>
        <sz val="10"/>
        <color rgb="FFFF0000"/>
        <rFont val="Arial"/>
        <family val="2"/>
      </rPr>
      <t>(once mortgage loan amount is entered)</t>
    </r>
    <r>
      <rPr>
        <sz val="10"/>
        <rFont val="Arial"/>
        <family val="2"/>
      </rPr>
      <t>.</t>
    </r>
  </si>
  <si>
    <t>Effective: September 1, 2024</t>
  </si>
  <si>
    <t>2024 Owner-occupied 
Affordable Housing Program (AHP) Income Limits</t>
  </si>
  <si>
    <t>Lender Fee - 3% max/unit</t>
  </si>
  <si>
    <t>Loan Discount Fee - 3% max/unit</t>
  </si>
  <si>
    <t>Lender Fee (Buyer - 3% max/unit)</t>
  </si>
  <si>
    <t>Loan Discount Fee (Buyer - 3% max/unit)</t>
  </si>
  <si>
    <t>Updated the HFH Discount Rate to June 30, 2024 rate (8.02)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</si>
</sst>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0.000%"/>
    <numFmt numFmtId="167" formatCode="_(* #,##0.000000_);_(* \(#,##0.000000\);_(* &quot;-&quot;??_);_(@_)"/>
    <numFmt numFmtId="168" formatCode="&quot;$&quot;#,##0"/>
    <numFmt numFmtId="169" formatCode="&quot;$&quot;#,##0.00"/>
    <numFmt numFmtId="170" formatCode="0.00_);[Red]\(0.00\)"/>
    <numFmt numFmtId="171" formatCode="0_);[Red]\(0\)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0"/>
      <color rgb="FFC0C0C0"/>
      <name val="Calibri"/>
      <family val="2"/>
    </font>
    <font>
      <sz val="10"/>
      <color rgb="FFC0C0C0"/>
      <name val="Calibri"/>
      <family val="2"/>
    </font>
    <font>
      <sz val="10"/>
      <color rgb="FFBFBFBF"/>
      <name val="Calibri"/>
      <family val="2"/>
    </font>
    <font>
      <sz val="10"/>
      <color rgb="FFFF0000"/>
      <name val="Calibri"/>
      <family val="2"/>
    </font>
    <font>
      <sz val="8"/>
      <name val="Times New Roman"/>
      <family val="1"/>
    </font>
    <font>
      <b/>
      <sz val="10"/>
      <color rgb="FFFF0000"/>
      <name val="Arial"/>
      <family val="2"/>
    </font>
    <font>
      <b/>
      <sz val="11"/>
      <color rgb="FF002060"/>
      <name val="Calibri"/>
      <family val="2"/>
    </font>
    <font>
      <b/>
      <sz val="9"/>
      <color rgb="FF002060"/>
      <name val="Calibri"/>
      <family val="2"/>
    </font>
    <font>
      <b/>
      <sz val="10"/>
      <color rgb="FF002060"/>
      <name val="Calibri"/>
      <family val="2"/>
    </font>
    <font>
      <sz val="10"/>
      <color rgb="FF002060"/>
      <name val="Calibri"/>
      <family val="2"/>
    </font>
    <font>
      <sz val="10"/>
      <color rgb="FF000000"/>
      <name val="Calibri"/>
      <family val="2"/>
    </font>
    <font>
      <sz val="10"/>
      <color rgb="FFFFFFFF"/>
      <name val="Arial"/>
      <family val="2"/>
    </font>
    <font>
      <b/>
      <u/>
      <sz val="10"/>
      <name val="Calibri"/>
      <family val="2"/>
    </font>
    <font>
      <b/>
      <sz val="10"/>
      <color rgb="FFA6A6A6"/>
      <name val="Calibri"/>
      <family val="2"/>
    </font>
    <font>
      <b/>
      <sz val="10"/>
      <color rgb="FFFFFFFF"/>
      <name val="Calibri"/>
      <family val="2"/>
    </font>
    <font>
      <b/>
      <u/>
      <sz val="10"/>
      <color rgb="FFA6A6A6"/>
      <name val="Calibri"/>
      <family val="2"/>
    </font>
    <font>
      <sz val="10"/>
      <color rgb="FFA6A6A6"/>
      <name val="Calibri"/>
      <family val="2"/>
    </font>
    <font>
      <sz val="10"/>
      <color rgb="FFA6A6A6"/>
      <name val="Arial"/>
      <family val="2"/>
    </font>
    <font>
      <sz val="8"/>
      <name val="Arial"/>
      <family val="2"/>
    </font>
    <font>
      <b/>
      <sz val="10"/>
      <color rgb="FFBFBFBF"/>
      <name val="Calibri"/>
      <family val="2"/>
    </font>
    <font>
      <b/>
      <sz val="11"/>
      <color rgb="FFA6A6A6"/>
      <name val="Calibr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Calibri"/>
      <family val="2"/>
    </font>
    <font>
      <sz val="10"/>
      <color rgb="FFBFBFBF"/>
      <name val="Calibri"/>
      <family val="2"/>
    </font>
    <font>
      <sz val="9"/>
      <name val="Calibri"/>
      <family val="2"/>
    </font>
    <font>
      <b/>
      <u/>
      <sz val="10"/>
      <name val="Calibri"/>
      <family val="2"/>
    </font>
    <font>
      <sz val="10"/>
      <color rgb="FFFFFFFF"/>
      <name val="Calibri"/>
      <family val="2"/>
    </font>
    <font>
      <sz val="10"/>
      <name val="Times New Roman"/>
      <family val="1"/>
    </font>
    <font>
      <b/>
      <sz val="8"/>
      <name val="Calibri"/>
      <family val="2"/>
    </font>
    <font>
      <b/>
      <sz val="11"/>
      <color rgb="FFFF0000"/>
      <name val="Calibri"/>
      <family val="2"/>
    </font>
    <font>
      <b/>
      <sz val="10"/>
      <color rgb="FFBFBFBF"/>
      <name val="Calibri"/>
      <family val="2"/>
    </font>
    <font>
      <sz val="8"/>
      <name val="Calibri"/>
      <family val="2"/>
    </font>
    <font>
      <sz val="10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sz val="16"/>
      <color theme="1"/>
      <name val="Calibri"/>
      <family val="2"/>
      <scheme val="minor"/>
    </font>
    <font>
      <u/>
      <sz val="10"/>
      <color theme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  <fill>
      <patternFill patternType="lightGray">
        <fgColor rgb="FF000000"/>
        <bgColor rgb="FFBFBFBF"/>
      </patternFill>
    </fill>
    <fill>
      <patternFill patternType="solid">
        <fgColor rgb="FFFFFFFF"/>
        <bgColor rgb="FF000000"/>
      </patternFill>
    </fill>
    <fill>
      <patternFill patternType="gray125">
        <fgColor rgb="FF000000"/>
        <bgColor rgb="FFD9D9D9"/>
      </patternFill>
    </fill>
    <fill>
      <patternFill patternType="solid">
        <fgColor rgb="FFFFFF9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2" fillId="0" borderId="0"/>
    <xf numFmtId="0" fontId="3" fillId="0" borderId="0"/>
    <xf numFmtId="43" fontId="3" fillId="0" borderId="0" applyFont="0" applyFill="0" applyBorder="0" applyAlignment="0" applyProtection="0"/>
    <xf numFmtId="0" fontId="32" fillId="0" borderId="0"/>
    <xf numFmtId="0" fontId="1" fillId="0" borderId="0"/>
    <xf numFmtId="0" fontId="60" fillId="0" borderId="0" applyNumberFormat="0" applyFill="0" applyBorder="0" applyAlignment="0" applyProtection="0"/>
  </cellStyleXfs>
  <cellXfs count="826">
    <xf numFmtId="0" fontId="0" fillId="0" borderId="0" xfId="0"/>
    <xf numFmtId="0" fontId="4" fillId="0" borderId="0" xfId="0" applyFont="1" applyFill="1" applyBorder="1"/>
    <xf numFmtId="0" fontId="4" fillId="0" borderId="0" xfId="0" applyFont="1" applyFill="1" applyBorder="1" applyProtection="1"/>
    <xf numFmtId="0" fontId="3" fillId="0" borderId="0" xfId="0" applyFont="1" applyFill="1" applyBorder="1" applyProtection="1"/>
    <xf numFmtId="0" fontId="3" fillId="0" borderId="0" xfId="0" applyFont="1" applyFill="1" applyBorder="1"/>
    <xf numFmtId="164" fontId="7" fillId="0" borderId="0" xfId="0" applyNumberFormat="1" applyFont="1" applyFill="1" applyBorder="1" applyProtection="1"/>
    <xf numFmtId="164" fontId="8" fillId="0" borderId="0" xfId="0" applyNumberFormat="1" applyFont="1" applyFill="1" applyBorder="1" applyAlignment="1" applyProtection="1"/>
    <xf numFmtId="164" fontId="8" fillId="0" borderId="0" xfId="0" applyNumberFormat="1" applyFont="1" applyFill="1" applyBorder="1" applyProtection="1"/>
    <xf numFmtId="164" fontId="4" fillId="0" borderId="0" xfId="0" applyNumberFormat="1" applyFont="1" applyFill="1" applyBorder="1" applyProtection="1"/>
    <xf numFmtId="164" fontId="9" fillId="0" borderId="0" xfId="0" applyNumberFormat="1" applyFont="1" applyFill="1" applyBorder="1" applyProtection="1"/>
    <xf numFmtId="0" fontId="5" fillId="2" borderId="0" xfId="0" applyNumberFormat="1" applyFont="1" applyFill="1" applyBorder="1" applyAlignment="1" applyProtection="1">
      <alignment horizontal="left"/>
      <protection locked="0"/>
    </xf>
    <xf numFmtId="164" fontId="5" fillId="0" borderId="0" xfId="0" applyNumberFormat="1" applyFont="1" applyFill="1" applyBorder="1" applyAlignment="1" applyProtection="1">
      <alignment horizontal="left" wrapText="1"/>
    </xf>
    <xf numFmtId="164" fontId="8" fillId="0" borderId="7" xfId="0" applyNumberFormat="1" applyFont="1" applyFill="1" applyBorder="1" applyProtection="1"/>
    <xf numFmtId="164" fontId="5" fillId="0" borderId="0" xfId="0" applyNumberFormat="1" applyFont="1" applyFill="1" applyBorder="1" applyAlignment="1" applyProtection="1"/>
    <xf numFmtId="164" fontId="8" fillId="0" borderId="9" xfId="0" applyNumberFormat="1" applyFont="1" applyFill="1" applyBorder="1" applyAlignment="1" applyProtection="1">
      <alignment horizontal="center"/>
    </xf>
    <xf numFmtId="164" fontId="10" fillId="0" borderId="0" xfId="0" applyNumberFormat="1" applyFont="1" applyFill="1" applyBorder="1" applyAlignment="1" applyProtection="1">
      <alignment horizontal="center"/>
    </xf>
    <xf numFmtId="164" fontId="5" fillId="0" borderId="0" xfId="0" applyNumberFormat="1" applyFont="1" applyFill="1" applyBorder="1" applyAlignment="1" applyProtection="1">
      <alignment horizontal="center"/>
    </xf>
    <xf numFmtId="164" fontId="5" fillId="0" borderId="0" xfId="0" applyNumberFormat="1" applyFont="1" applyFill="1" applyBorder="1" applyAlignment="1" applyProtection="1">
      <alignment horizontal="left"/>
    </xf>
    <xf numFmtId="164" fontId="10" fillId="0" borderId="0" xfId="0" applyNumberFormat="1" applyFont="1" applyFill="1" applyBorder="1" applyAlignment="1" applyProtection="1">
      <alignment horizontal="left"/>
    </xf>
    <xf numFmtId="164" fontId="10" fillId="0" borderId="0" xfId="0" applyNumberFormat="1" applyFont="1" applyFill="1" applyBorder="1" applyProtection="1"/>
    <xf numFmtId="164" fontId="8" fillId="0" borderId="11" xfId="0" applyNumberFormat="1" applyFont="1" applyFill="1" applyBorder="1" applyAlignment="1" applyProtection="1"/>
    <xf numFmtId="164" fontId="11" fillId="0" borderId="2" xfId="0" applyNumberFormat="1" applyFont="1" applyFill="1" applyBorder="1" applyAlignment="1" applyProtection="1">
      <alignment horizontal="center"/>
    </xf>
    <xf numFmtId="164" fontId="8" fillId="0" borderId="2" xfId="0" applyNumberFormat="1" applyFont="1" applyFill="1" applyBorder="1" applyAlignment="1" applyProtection="1">
      <alignment horizontal="center"/>
    </xf>
    <xf numFmtId="164" fontId="8" fillId="4" borderId="2" xfId="0" applyNumberFormat="1" applyFont="1" applyFill="1" applyBorder="1" applyAlignment="1" applyProtection="1">
      <alignment horizontal="center"/>
    </xf>
    <xf numFmtId="164" fontId="8" fillId="4" borderId="14" xfId="0" applyNumberFormat="1" applyFont="1" applyFill="1" applyBorder="1" applyAlignment="1" applyProtection="1">
      <alignment horizontal="center"/>
    </xf>
    <xf numFmtId="164" fontId="7" fillId="0" borderId="0" xfId="0" quotePrefix="1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>
      <alignment horizontal="center"/>
    </xf>
    <xf numFmtId="0" fontId="8" fillId="0" borderId="15" xfId="0" applyNumberFormat="1" applyFont="1" applyFill="1" applyBorder="1" applyAlignment="1" applyProtection="1">
      <alignment horizontal="left"/>
    </xf>
    <xf numFmtId="164" fontId="11" fillId="0" borderId="17" xfId="0" applyNumberFormat="1" applyFont="1" applyFill="1" applyBorder="1" applyAlignment="1" applyProtection="1">
      <alignment horizontal="center"/>
    </xf>
    <xf numFmtId="164" fontId="8" fillId="2" borderId="2" xfId="0" applyNumberFormat="1" applyFont="1" applyFill="1" applyBorder="1" applyAlignment="1" applyProtection="1">
      <alignment horizontal="center"/>
      <protection locked="0"/>
    </xf>
    <xf numFmtId="37" fontId="8" fillId="0" borderId="0" xfId="0" applyNumberFormat="1" applyFont="1" applyFill="1" applyBorder="1" applyAlignment="1" applyProtection="1"/>
    <xf numFmtId="164" fontId="12" fillId="0" borderId="2" xfId="0" applyNumberFormat="1" applyFont="1" applyFill="1" applyBorder="1" applyAlignment="1" applyProtection="1">
      <alignment horizontal="center"/>
    </xf>
    <xf numFmtId="10" fontId="12" fillId="0" borderId="2" xfId="0" applyNumberFormat="1" applyFont="1" applyFill="1" applyBorder="1" applyProtection="1"/>
    <xf numFmtId="10" fontId="8" fillId="2" borderId="2" xfId="0" applyNumberFormat="1" applyFont="1" applyFill="1" applyBorder="1" applyProtection="1">
      <protection locked="0"/>
    </xf>
    <xf numFmtId="1" fontId="12" fillId="0" borderId="2" xfId="0" applyNumberFormat="1" applyFont="1" applyFill="1" applyBorder="1" applyProtection="1"/>
    <xf numFmtId="0" fontId="8" fillId="2" borderId="2" xfId="0" applyNumberFormat="1" applyFont="1" applyFill="1" applyBorder="1" applyProtection="1">
      <protection locked="0"/>
    </xf>
    <xf numFmtId="0" fontId="8" fillId="2" borderId="2" xfId="0" applyNumberFormat="1" applyFont="1" applyFill="1" applyBorder="1" applyAlignment="1" applyProtection="1">
      <alignment horizontal="right"/>
      <protection locked="0"/>
    </xf>
    <xf numFmtId="44" fontId="13" fillId="0" borderId="2" xfId="2" applyFont="1" applyFill="1" applyBorder="1" applyProtection="1"/>
    <xf numFmtId="44" fontId="8" fillId="2" borderId="2" xfId="2" applyFont="1" applyFill="1" applyBorder="1" applyAlignment="1" applyProtection="1">
      <alignment horizontal="right"/>
      <protection locked="0"/>
    </xf>
    <xf numFmtId="165" fontId="7" fillId="0" borderId="0" xfId="1" applyNumberFormat="1" applyFont="1" applyFill="1" applyBorder="1" applyProtection="1"/>
    <xf numFmtId="44" fontId="12" fillId="0" borderId="2" xfId="2" applyFont="1" applyFill="1" applyBorder="1" applyProtection="1"/>
    <xf numFmtId="44" fontId="8" fillId="0" borderId="2" xfId="0" applyNumberFormat="1" applyFont="1" applyFill="1" applyBorder="1" applyProtection="1"/>
    <xf numFmtId="164" fontId="8" fillId="4" borderId="2" xfId="0" applyNumberFormat="1" applyFont="1" applyFill="1" applyBorder="1" applyProtection="1"/>
    <xf numFmtId="164" fontId="8" fillId="4" borderId="14" xfId="0" applyNumberFormat="1" applyFont="1" applyFill="1" applyBorder="1" applyProtection="1"/>
    <xf numFmtId="164" fontId="12" fillId="0" borderId="2" xfId="0" applyNumberFormat="1" applyFont="1" applyFill="1" applyBorder="1" applyProtection="1"/>
    <xf numFmtId="164" fontId="8" fillId="0" borderId="2" xfId="0" applyNumberFormat="1" applyFont="1" applyFill="1" applyBorder="1" applyProtection="1"/>
    <xf numFmtId="44" fontId="12" fillId="0" borderId="2" xfId="0" applyNumberFormat="1" applyFont="1" applyFill="1" applyBorder="1" applyProtection="1"/>
    <xf numFmtId="44" fontId="8" fillId="2" borderId="2" xfId="0" applyNumberFormat="1" applyFont="1" applyFill="1" applyBorder="1" applyProtection="1">
      <protection locked="0"/>
    </xf>
    <xf numFmtId="164" fontId="8" fillId="0" borderId="16" xfId="0" applyNumberFormat="1" applyFont="1" applyFill="1" applyBorder="1" applyAlignment="1" applyProtection="1"/>
    <xf numFmtId="164" fontId="14" fillId="0" borderId="17" xfId="0" applyNumberFormat="1" applyFont="1" applyFill="1" applyBorder="1" applyAlignment="1" applyProtection="1"/>
    <xf numFmtId="164" fontId="8" fillId="0" borderId="16" xfId="0" applyNumberFormat="1" applyFont="1" applyFill="1" applyBorder="1" applyProtection="1"/>
    <xf numFmtId="164" fontId="14" fillId="0" borderId="17" xfId="0" applyNumberFormat="1" applyFont="1" applyFill="1" applyBorder="1" applyAlignment="1" applyProtection="1">
      <alignment horizontal="center"/>
    </xf>
    <xf numFmtId="44" fontId="13" fillId="0" borderId="2" xfId="0" applyNumberFormat="1" applyFont="1" applyFill="1" applyBorder="1" applyProtection="1"/>
    <xf numFmtId="164" fontId="7" fillId="0" borderId="0" xfId="0" applyNumberFormat="1" applyFont="1" applyFill="1" applyBorder="1" applyAlignment="1" applyProtection="1">
      <alignment horizontal="right"/>
    </xf>
    <xf numFmtId="44" fontId="8" fillId="0" borderId="2" xfId="0" applyNumberFormat="1" applyFont="1" applyFill="1" applyBorder="1" applyAlignment="1" applyProtection="1">
      <alignment horizontal="right"/>
    </xf>
    <xf numFmtId="164" fontId="8" fillId="4" borderId="2" xfId="0" applyNumberFormat="1" applyFont="1" applyFill="1" applyBorder="1" applyAlignment="1" applyProtection="1">
      <alignment horizontal="right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/>
    <xf numFmtId="164" fontId="8" fillId="4" borderId="18" xfId="0" applyNumberFormat="1" applyFont="1" applyFill="1" applyBorder="1" applyAlignment="1" applyProtection="1"/>
    <xf numFmtId="164" fontId="8" fillId="4" borderId="19" xfId="0" applyNumberFormat="1" applyFont="1" applyFill="1" applyBorder="1" applyAlignment="1" applyProtection="1"/>
    <xf numFmtId="4" fontId="8" fillId="0" borderId="0" xfId="0" applyNumberFormat="1" applyFont="1" applyFill="1" applyBorder="1" applyAlignment="1" applyProtection="1"/>
    <xf numFmtId="10" fontId="12" fillId="0" borderId="2" xfId="3" applyNumberFormat="1" applyFont="1" applyFill="1" applyBorder="1" applyProtection="1"/>
    <xf numFmtId="10" fontId="8" fillId="0" borderId="2" xfId="0" applyNumberFormat="1" applyFont="1" applyFill="1" applyBorder="1" applyProtection="1"/>
    <xf numFmtId="10" fontId="8" fillId="4" borderId="2" xfId="0" applyNumberFormat="1" applyFont="1" applyFill="1" applyBorder="1" applyProtection="1"/>
    <xf numFmtId="10" fontId="8" fillId="4" borderId="14" xfId="0" applyNumberFormat="1" applyFont="1" applyFill="1" applyBorder="1" applyProtection="1"/>
    <xf numFmtId="10" fontId="7" fillId="0" borderId="0" xfId="3" applyNumberFormat="1" applyFont="1" applyFill="1" applyBorder="1" applyProtection="1"/>
    <xf numFmtId="10" fontId="12" fillId="5" borderId="2" xfId="0" applyNumberFormat="1" applyFont="1" applyFill="1" applyBorder="1" applyProtection="1"/>
    <xf numFmtId="10" fontId="8" fillId="0" borderId="0" xfId="3" applyNumberFormat="1" applyFont="1" applyFill="1" applyBorder="1" applyAlignment="1" applyProtection="1"/>
    <xf numFmtId="0" fontId="12" fillId="0" borderId="2" xfId="0" applyNumberFormat="1" applyFont="1" applyFill="1" applyBorder="1" applyProtection="1"/>
    <xf numFmtId="1" fontId="8" fillId="0" borderId="0" xfId="0" applyNumberFormat="1" applyFont="1" applyFill="1" applyBorder="1" applyAlignment="1" applyProtection="1"/>
    <xf numFmtId="167" fontId="7" fillId="0" borderId="0" xfId="1" applyNumberFormat="1" applyFont="1" applyFill="1" applyBorder="1" applyProtection="1"/>
    <xf numFmtId="9" fontId="8" fillId="0" borderId="0" xfId="3" applyFont="1" applyFill="1" applyBorder="1" applyAlignment="1" applyProtection="1"/>
    <xf numFmtId="164" fontId="15" fillId="0" borderId="0" xfId="0" applyNumberFormat="1" applyFont="1" applyFill="1" applyBorder="1" applyAlignment="1" applyProtection="1">
      <alignment vertical="top" wrapText="1"/>
    </xf>
    <xf numFmtId="44" fontId="8" fillId="0" borderId="0" xfId="0" applyNumberFormat="1" applyFont="1" applyFill="1" applyBorder="1" applyAlignment="1" applyProtection="1"/>
    <xf numFmtId="164" fontId="12" fillId="0" borderId="22" xfId="0" applyNumberFormat="1" applyFont="1" applyFill="1" applyBorder="1" applyProtection="1"/>
    <xf numFmtId="164" fontId="8" fillId="0" borderId="22" xfId="0" applyNumberFormat="1" applyFont="1" applyFill="1" applyBorder="1" applyProtection="1"/>
    <xf numFmtId="164" fontId="8" fillId="4" borderId="22" xfId="0" applyNumberFormat="1" applyFont="1" applyFill="1" applyBorder="1" applyProtection="1"/>
    <xf numFmtId="164" fontId="8" fillId="4" borderId="23" xfId="0" applyNumberFormat="1" applyFont="1" applyFill="1" applyBorder="1" applyProtection="1"/>
    <xf numFmtId="0" fontId="8" fillId="0" borderId="24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 wrapText="1"/>
    </xf>
    <xf numFmtId="164" fontId="12" fillId="0" borderId="26" xfId="0" applyNumberFormat="1" applyFont="1" applyFill="1" applyBorder="1" applyProtection="1"/>
    <xf numFmtId="164" fontId="8" fillId="0" borderId="26" xfId="0" applyNumberFormat="1" applyFont="1" applyFill="1" applyBorder="1" applyProtection="1"/>
    <xf numFmtId="164" fontId="8" fillId="4" borderId="26" xfId="0" applyNumberFormat="1" applyFont="1" applyFill="1" applyBorder="1" applyProtection="1"/>
    <xf numFmtId="164" fontId="8" fillId="4" borderId="27" xfId="0" applyNumberFormat="1" applyFont="1" applyFill="1" applyBorder="1" applyProtection="1"/>
    <xf numFmtId="0" fontId="8" fillId="0" borderId="28" xfId="0" applyNumberFormat="1" applyFont="1" applyFill="1" applyBorder="1" applyAlignment="1" applyProtection="1">
      <alignment horizontal="left"/>
    </xf>
    <xf numFmtId="164" fontId="8" fillId="0" borderId="2" xfId="0" applyNumberFormat="1" applyFont="1" applyFill="1" applyBorder="1" applyAlignment="1" applyProtection="1">
      <alignment horizontal="left"/>
    </xf>
    <xf numFmtId="44" fontId="8" fillId="0" borderId="22" xfId="0" applyNumberFormat="1" applyFont="1" applyFill="1" applyBorder="1" applyAlignment="1" applyProtection="1">
      <alignment horizontal="left"/>
    </xf>
    <xf numFmtId="164" fontId="3" fillId="0" borderId="22" xfId="0" applyNumberFormat="1" applyFont="1" applyFill="1" applyBorder="1" applyProtection="1"/>
    <xf numFmtId="164" fontId="8" fillId="0" borderId="22" xfId="0" applyNumberFormat="1" applyFont="1" applyFill="1" applyBorder="1" applyAlignment="1" applyProtection="1">
      <alignment horizontal="right"/>
    </xf>
    <xf numFmtId="0" fontId="8" fillId="0" borderId="22" xfId="0" applyNumberFormat="1" applyFont="1" applyFill="1" applyBorder="1" applyAlignment="1" applyProtection="1">
      <alignment horizontal="right"/>
    </xf>
    <xf numFmtId="44" fontId="8" fillId="0" borderId="23" xfId="0" applyNumberFormat="1" applyFont="1" applyFill="1" applyBorder="1" applyAlignment="1" applyProtection="1">
      <alignment horizontal="center"/>
    </xf>
    <xf numFmtId="164" fontId="16" fillId="0" borderId="0" xfId="0" applyNumberFormat="1" applyFont="1" applyFill="1" applyBorder="1" applyProtection="1"/>
    <xf numFmtId="164" fontId="8" fillId="0" borderId="0" xfId="0" applyNumberFormat="1" applyFont="1" applyFill="1" applyBorder="1" applyAlignment="1" applyProtection="1">
      <alignment horizontal="right"/>
    </xf>
    <xf numFmtId="0" fontId="8" fillId="0" borderId="6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7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right"/>
    </xf>
    <xf numFmtId="164" fontId="19" fillId="0" borderId="6" xfId="0" applyNumberFormat="1" applyFont="1" applyFill="1" applyBorder="1" applyAlignment="1" applyProtection="1">
      <alignment horizontal="right"/>
    </xf>
    <xf numFmtId="44" fontId="19" fillId="0" borderId="0" xfId="0" applyNumberFormat="1" applyFont="1" applyFill="1" applyBorder="1" applyAlignment="1" applyProtection="1">
      <alignment horizontal="right"/>
    </xf>
    <xf numFmtId="44" fontId="19" fillId="0" borderId="7" xfId="0" applyNumberFormat="1" applyFont="1" applyFill="1" applyBorder="1" applyProtection="1"/>
    <xf numFmtId="0" fontId="8" fillId="0" borderId="29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left"/>
    </xf>
    <xf numFmtId="164" fontId="8" fillId="0" borderId="4" xfId="0" applyNumberFormat="1" applyFont="1" applyFill="1" applyBorder="1" applyProtection="1"/>
    <xf numFmtId="164" fontId="8" fillId="0" borderId="5" xfId="0" applyNumberFormat="1" applyFont="1" applyFill="1" applyBorder="1" applyProtection="1"/>
    <xf numFmtId="164" fontId="8" fillId="0" borderId="0" xfId="0" applyNumberFormat="1" applyFont="1" applyFill="1" applyBorder="1" applyAlignment="1" applyProtection="1">
      <alignment horizontal="center"/>
    </xf>
    <xf numFmtId="164" fontId="8" fillId="4" borderId="0" xfId="0" applyNumberFormat="1" applyFont="1" applyFill="1" applyBorder="1" applyAlignment="1" applyProtection="1">
      <alignment horizontal="center"/>
    </xf>
    <xf numFmtId="164" fontId="8" fillId="4" borderId="7" xfId="0" applyNumberFormat="1" applyFont="1" applyFill="1" applyBorder="1" applyAlignment="1" applyProtection="1">
      <alignment horizontal="center"/>
    </xf>
    <xf numFmtId="164" fontId="5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/>
    </xf>
    <xf numFmtId="0" fontId="8" fillId="4" borderId="0" xfId="0" applyNumberFormat="1" applyFont="1" applyFill="1" applyBorder="1" applyAlignment="1" applyProtection="1">
      <alignment horizontal="center"/>
    </xf>
    <xf numFmtId="0" fontId="8" fillId="4" borderId="7" xfId="0" applyNumberFormat="1" applyFont="1" applyFill="1" applyBorder="1" applyAlignment="1" applyProtection="1">
      <alignment horizontal="center"/>
    </xf>
    <xf numFmtId="164" fontId="3" fillId="0" borderId="0" xfId="0" applyNumberFormat="1" applyFont="1" applyFill="1" applyBorder="1" applyProtection="1"/>
    <xf numFmtId="44" fontId="8" fillId="0" borderId="32" xfId="0" applyNumberFormat="1" applyFont="1" applyFill="1" applyBorder="1" applyProtection="1"/>
    <xf numFmtId="44" fontId="8" fillId="0" borderId="17" xfId="0" applyNumberFormat="1" applyFont="1" applyFill="1" applyBorder="1" applyProtection="1"/>
    <xf numFmtId="43" fontId="8" fillId="0" borderId="0" xfId="1" applyFont="1" applyFill="1" applyBorder="1" applyProtection="1"/>
    <xf numFmtId="44" fontId="8" fillId="0" borderId="33" xfId="0" applyNumberFormat="1" applyFont="1" applyFill="1" applyBorder="1" applyProtection="1"/>
    <xf numFmtId="0" fontId="8" fillId="0" borderId="14" xfId="0" applyNumberFormat="1" applyFont="1" applyFill="1" applyBorder="1" applyProtection="1"/>
    <xf numFmtId="164" fontId="8" fillId="4" borderId="17" xfId="0" applyNumberFormat="1" applyFont="1" applyFill="1" applyBorder="1" applyProtection="1"/>
    <xf numFmtId="164" fontId="8" fillId="4" borderId="19" xfId="0" applyNumberFormat="1" applyFont="1" applyFill="1" applyBorder="1" applyProtection="1"/>
    <xf numFmtId="9" fontId="7" fillId="0" borderId="0" xfId="3" applyFont="1" applyFill="1" applyBorder="1" applyProtection="1"/>
    <xf numFmtId="164" fontId="8" fillId="0" borderId="19" xfId="0" applyNumberFormat="1" applyFont="1" applyFill="1" applyBorder="1" applyProtection="1"/>
    <xf numFmtId="44" fontId="21" fillId="0" borderId="34" xfId="0" applyNumberFormat="1" applyFont="1" applyFill="1" applyBorder="1" applyAlignment="1" applyProtection="1">
      <alignment horizontal="right"/>
    </xf>
    <xf numFmtId="44" fontId="8" fillId="0" borderId="35" xfId="0" applyNumberFormat="1" applyFont="1" applyFill="1" applyBorder="1" applyProtection="1"/>
    <xf numFmtId="164" fontId="8" fillId="4" borderId="36" xfId="0" applyNumberFormat="1" applyFont="1" applyFill="1" applyBorder="1" applyProtection="1"/>
    <xf numFmtId="164" fontId="8" fillId="4" borderId="37" xfId="0" applyNumberFormat="1" applyFont="1" applyFill="1" applyBorder="1" applyProtection="1"/>
    <xf numFmtId="164" fontId="7" fillId="0" borderId="0" xfId="3" applyNumberFormat="1" applyFont="1" applyFill="1" applyBorder="1" applyAlignment="1" applyProtection="1">
      <alignment horizontal="right"/>
    </xf>
    <xf numFmtId="164" fontId="8" fillId="0" borderId="16" xfId="0" applyNumberFormat="1" applyFont="1" applyFill="1" applyBorder="1" applyAlignment="1" applyProtection="1">
      <alignment horizontal="right"/>
    </xf>
    <xf numFmtId="164" fontId="8" fillId="0" borderId="19" xfId="0" applyNumberFormat="1" applyFont="1" applyFill="1" applyBorder="1" applyAlignment="1" applyProtection="1">
      <alignment horizontal="right"/>
    </xf>
    <xf numFmtId="44" fontId="8" fillId="0" borderId="38" xfId="0" applyNumberFormat="1" applyFont="1" applyFill="1" applyBorder="1" applyProtection="1"/>
    <xf numFmtId="44" fontId="8" fillId="0" borderId="13" xfId="0" applyNumberFormat="1" applyFont="1" applyFill="1" applyBorder="1" applyProtection="1"/>
    <xf numFmtId="164" fontId="22" fillId="0" borderId="0" xfId="0" applyNumberFormat="1" applyFont="1" applyFill="1" applyBorder="1" applyProtection="1"/>
    <xf numFmtId="164" fontId="8" fillId="0" borderId="18" xfId="0" applyNumberFormat="1" applyFont="1" applyFill="1" applyBorder="1" applyProtection="1"/>
    <xf numFmtId="164" fontId="8" fillId="0" borderId="18" xfId="0" applyNumberFormat="1" applyFont="1" applyFill="1" applyBorder="1" applyAlignment="1" applyProtection="1">
      <alignment horizontal="center"/>
    </xf>
    <xf numFmtId="44" fontId="8" fillId="0" borderId="39" xfId="0" applyNumberFormat="1" applyFont="1" applyFill="1" applyBorder="1" applyProtection="1"/>
    <xf numFmtId="164" fontId="8" fillId="0" borderId="40" xfId="0" applyNumberFormat="1" applyFont="1" applyFill="1" applyBorder="1" applyAlignment="1" applyProtection="1">
      <alignment horizontal="right"/>
    </xf>
    <xf numFmtId="44" fontId="8" fillId="0" borderId="34" xfId="0" applyNumberFormat="1" applyFont="1" applyFill="1" applyBorder="1" applyProtection="1"/>
    <xf numFmtId="44" fontId="8" fillId="0" borderId="1" xfId="0" applyNumberFormat="1" applyFont="1" applyFill="1" applyBorder="1" applyProtection="1"/>
    <xf numFmtId="164" fontId="8" fillId="0" borderId="6" xfId="0" applyNumberFormat="1" applyFont="1" applyFill="1" applyBorder="1" applyProtection="1"/>
    <xf numFmtId="0" fontId="5" fillId="0" borderId="41" xfId="0" applyFont="1" applyFill="1" applyBorder="1" applyAlignment="1" applyProtection="1">
      <alignment horizontal="center"/>
    </xf>
    <xf numFmtId="164" fontId="8" fillId="0" borderId="7" xfId="0" applyNumberFormat="1" applyFont="1" applyFill="1" applyBorder="1" applyAlignment="1" applyProtection="1">
      <alignment horizontal="center"/>
    </xf>
    <xf numFmtId="164" fontId="8" fillId="0" borderId="0" xfId="2" applyNumberFormat="1" applyFont="1" applyFill="1" applyBorder="1" applyAlignment="1" applyProtection="1">
      <alignment horizontal="right"/>
    </xf>
    <xf numFmtId="164" fontId="8" fillId="0" borderId="0" xfId="2" applyNumberFormat="1" applyFont="1" applyFill="1" applyBorder="1" applyProtection="1"/>
    <xf numFmtId="164" fontId="21" fillId="0" borderId="0" xfId="0" applyNumberFormat="1" applyFont="1" applyFill="1" applyBorder="1" applyAlignment="1" applyProtection="1">
      <alignment horizontal="left"/>
    </xf>
    <xf numFmtId="164" fontId="5" fillId="0" borderId="0" xfId="2" applyNumberFormat="1" applyFont="1" applyFill="1" applyBorder="1" applyProtection="1"/>
    <xf numFmtId="164" fontId="21" fillId="0" borderId="0" xfId="0" applyNumberFormat="1" applyFont="1" applyFill="1" applyBorder="1" applyAlignment="1" applyProtection="1">
      <alignment horizontal="right"/>
    </xf>
    <xf numFmtId="164" fontId="23" fillId="0" borderId="0" xfId="0" applyNumberFormat="1" applyFont="1" applyFill="1" applyBorder="1" applyProtection="1"/>
    <xf numFmtId="0" fontId="8" fillId="0" borderId="0" xfId="0" applyFont="1" applyFill="1" applyBorder="1" applyProtection="1"/>
    <xf numFmtId="14" fontId="5" fillId="2" borderId="0" xfId="0" applyNumberFormat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</xf>
    <xf numFmtId="0" fontId="5" fillId="0" borderId="44" xfId="0" applyFont="1" applyFill="1" applyBorder="1" applyAlignment="1" applyProtection="1">
      <alignment horizontal="center"/>
    </xf>
    <xf numFmtId="9" fontId="5" fillId="0" borderId="44" xfId="0" applyNumberFormat="1" applyFont="1" applyFill="1" applyBorder="1" applyAlignment="1" applyProtection="1">
      <alignment horizontal="center"/>
    </xf>
    <xf numFmtId="14" fontId="5" fillId="0" borderId="44" xfId="0" applyNumberFormat="1" applyFont="1" applyFill="1" applyBorder="1" applyAlignment="1" applyProtection="1">
      <alignment horizontal="center"/>
    </xf>
    <xf numFmtId="14" fontId="5" fillId="0" borderId="5" xfId="0" applyNumberFormat="1" applyFont="1" applyFill="1" applyBorder="1" applyAlignment="1" applyProtection="1">
      <alignment horizontal="center"/>
    </xf>
    <xf numFmtId="0" fontId="8" fillId="0" borderId="46" xfId="0" applyFont="1" applyFill="1" applyBorder="1" applyAlignment="1" applyProtection="1">
      <alignment horizontal="center"/>
    </xf>
    <xf numFmtId="0" fontId="8" fillId="2" borderId="45" xfId="0" applyFont="1" applyFill="1" applyBorder="1" applyAlignment="1" applyProtection="1">
      <alignment horizontal="center"/>
      <protection locked="0"/>
    </xf>
    <xf numFmtId="0" fontId="8" fillId="2" borderId="47" xfId="0" applyFont="1" applyFill="1" applyBorder="1" applyAlignment="1" applyProtection="1">
      <alignment horizontal="center"/>
      <protection locked="0"/>
    </xf>
    <xf numFmtId="0" fontId="8" fillId="2" borderId="48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right" vertical="center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top" wrapText="1"/>
    </xf>
    <xf numFmtId="0" fontId="24" fillId="0" borderId="0" xfId="0" applyFont="1" applyFill="1" applyBorder="1" applyProtection="1"/>
    <xf numFmtId="0" fontId="23" fillId="0" borderId="0" xfId="0" applyFont="1" applyFill="1" applyBorder="1" applyProtection="1"/>
    <xf numFmtId="0" fontId="25" fillId="0" borderId="31" xfId="0" applyFont="1" applyFill="1" applyBorder="1" applyAlignment="1" applyProtection="1">
      <alignment vertical="top" wrapText="1"/>
    </xf>
    <xf numFmtId="0" fontId="5" fillId="0" borderId="31" xfId="0" applyFont="1" applyFill="1" applyBorder="1" applyAlignment="1" applyProtection="1">
      <alignment vertical="top" wrapText="1"/>
    </xf>
    <xf numFmtId="0" fontId="13" fillId="0" borderId="0" xfId="0" applyFont="1" applyFill="1" applyBorder="1" applyAlignment="1" applyProtection="1">
      <alignment horizontal="center"/>
    </xf>
    <xf numFmtId="0" fontId="26" fillId="0" borderId="0" xfId="0" applyFont="1" applyFill="1" applyBorder="1" applyProtection="1"/>
    <xf numFmtId="0" fontId="27" fillId="0" borderId="0" xfId="0" applyFont="1" applyFill="1" applyBorder="1" applyProtection="1"/>
    <xf numFmtId="0" fontId="4" fillId="0" borderId="49" xfId="0" applyFont="1" applyFill="1" applyBorder="1" applyProtection="1"/>
    <xf numFmtId="0" fontId="5" fillId="4" borderId="50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164" fontId="13" fillId="0" borderId="0" xfId="0" applyNumberFormat="1" applyFont="1" applyFill="1" applyBorder="1" applyProtection="1"/>
    <xf numFmtId="0" fontId="24" fillId="0" borderId="51" xfId="0" applyFont="1" applyFill="1" applyBorder="1" applyAlignment="1" applyProtection="1">
      <alignment horizontal="center"/>
    </xf>
    <xf numFmtId="0" fontId="24" fillId="0" borderId="44" xfId="0" applyFont="1" applyFill="1" applyBorder="1" applyAlignment="1" applyProtection="1">
      <alignment horizontal="center"/>
    </xf>
    <xf numFmtId="0" fontId="24" fillId="6" borderId="50" xfId="0" applyFont="1" applyFill="1" applyBorder="1" applyAlignment="1" applyProtection="1">
      <alignment horizontal="center"/>
    </xf>
    <xf numFmtId="0" fontId="4" fillId="0" borderId="15" xfId="0" applyFont="1" applyFill="1" applyBorder="1" applyProtection="1"/>
    <xf numFmtId="0" fontId="8" fillId="0" borderId="0" xfId="0" applyFont="1" applyFill="1" applyBorder="1" applyAlignment="1" applyProtection="1">
      <alignment horizontal="center" vertical="center" wrapText="1"/>
    </xf>
    <xf numFmtId="0" fontId="4" fillId="0" borderId="55" xfId="0" applyFont="1" applyFill="1" applyBorder="1" applyProtection="1"/>
    <xf numFmtId="164" fontId="13" fillId="0" borderId="0" xfId="0" applyNumberFormat="1" applyFont="1" applyFill="1" applyBorder="1" applyAlignment="1" applyProtection="1">
      <alignment horizontal="left"/>
    </xf>
    <xf numFmtId="0" fontId="8" fillId="0" borderId="58" xfId="0" applyFont="1" applyFill="1" applyBorder="1" applyAlignment="1" applyProtection="1">
      <alignment horizontal="center"/>
    </xf>
    <xf numFmtId="0" fontId="8" fillId="7" borderId="26" xfId="0" applyFont="1" applyFill="1" applyBorder="1" applyProtection="1"/>
    <xf numFmtId="0" fontId="8" fillId="7" borderId="26" xfId="0" applyFont="1" applyFill="1" applyBorder="1" applyAlignment="1" applyProtection="1">
      <alignment horizontal="center"/>
    </xf>
    <xf numFmtId="44" fontId="8" fillId="2" borderId="17" xfId="0" applyNumberFormat="1" applyFont="1" applyFill="1" applyBorder="1" applyAlignment="1" applyProtection="1">
      <alignment horizontal="left"/>
      <protection locked="0"/>
    </xf>
    <xf numFmtId="0" fontId="14" fillId="0" borderId="2" xfId="0" applyFont="1" applyFill="1" applyBorder="1" applyProtection="1"/>
    <xf numFmtId="0" fontId="8" fillId="0" borderId="2" xfId="0" applyFont="1" applyFill="1" applyBorder="1" applyProtection="1"/>
    <xf numFmtId="0" fontId="8" fillId="4" borderId="14" xfId="0" applyFont="1" applyFill="1" applyBorder="1" applyProtection="1"/>
    <xf numFmtId="0" fontId="27" fillId="7" borderId="24" xfId="0" applyFont="1" applyFill="1" applyBorder="1" applyProtection="1"/>
    <xf numFmtId="0" fontId="27" fillId="7" borderId="44" xfId="0" applyFont="1" applyFill="1" applyBorder="1" applyAlignment="1" applyProtection="1">
      <alignment horizontal="center"/>
    </xf>
    <xf numFmtId="44" fontId="27" fillId="2" borderId="2" xfId="0" applyNumberFormat="1" applyFont="1" applyFill="1" applyBorder="1" applyProtection="1"/>
    <xf numFmtId="0" fontId="27" fillId="0" borderId="2" xfId="0" applyFont="1" applyFill="1" applyBorder="1" applyProtection="1"/>
    <xf numFmtId="0" fontId="27" fillId="6" borderId="14" xfId="0" applyFont="1" applyFill="1" applyBorder="1" applyProtection="1"/>
    <xf numFmtId="44" fontId="4" fillId="0" borderId="0" xfId="2" applyFont="1" applyFill="1" applyBorder="1" applyProtection="1"/>
    <xf numFmtId="0" fontId="8" fillId="0" borderId="15" xfId="0" applyFont="1" applyFill="1" applyBorder="1" applyAlignment="1" applyProtection="1">
      <alignment horizontal="left"/>
    </xf>
    <xf numFmtId="44" fontId="8" fillId="8" borderId="18" xfId="0" applyNumberFormat="1" applyFont="1" applyFill="1" applyBorder="1" applyAlignment="1" applyProtection="1"/>
    <xf numFmtId="0" fontId="8" fillId="8" borderId="18" xfId="0" applyFont="1" applyFill="1" applyBorder="1" applyAlignment="1" applyProtection="1"/>
    <xf numFmtId="0" fontId="8" fillId="4" borderId="19" xfId="0" applyFont="1" applyFill="1" applyBorder="1" applyAlignment="1" applyProtection="1"/>
    <xf numFmtId="0" fontId="8" fillId="0" borderId="0" xfId="0" applyFont="1" applyFill="1" applyBorder="1" applyAlignment="1" applyProtection="1"/>
    <xf numFmtId="44" fontId="27" fillId="8" borderId="22" xfId="0" applyNumberFormat="1" applyFont="1" applyFill="1" applyBorder="1" applyProtection="1"/>
    <xf numFmtId="0" fontId="27" fillId="8" borderId="22" xfId="0" applyFont="1" applyFill="1" applyBorder="1" applyProtection="1"/>
    <xf numFmtId="0" fontId="27" fillId="6" borderId="23" xfId="0" applyFont="1" applyFill="1" applyBorder="1" applyProtection="1"/>
    <xf numFmtId="1" fontId="4" fillId="0" borderId="0" xfId="0" applyNumberFormat="1" applyFont="1" applyFill="1" applyBorder="1" applyProtection="1"/>
    <xf numFmtId="0" fontId="8" fillId="0" borderId="15" xfId="0" applyFont="1" applyFill="1" applyBorder="1" applyAlignment="1" applyProtection="1">
      <alignment horizontal="right"/>
    </xf>
    <xf numFmtId="0" fontId="8" fillId="0" borderId="2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center"/>
      <protection locked="0"/>
    </xf>
    <xf numFmtId="44" fontId="8" fillId="2" borderId="21" xfId="0" applyNumberFormat="1" applyFont="1" applyFill="1" applyBorder="1" applyAlignment="1" applyProtection="1">
      <alignment horizontal="left"/>
      <protection locked="0"/>
    </xf>
    <xf numFmtId="10" fontId="8" fillId="0" borderId="2" xfId="4" applyNumberFormat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horizontal="left"/>
    </xf>
    <xf numFmtId="0" fontId="27" fillId="0" borderId="59" xfId="0" applyFont="1" applyFill="1" applyBorder="1" applyAlignment="1" applyProtection="1">
      <alignment horizontal="left"/>
    </xf>
    <xf numFmtId="0" fontId="27" fillId="2" borderId="22" xfId="0" applyFont="1" applyFill="1" applyBorder="1" applyAlignment="1" applyProtection="1">
      <alignment horizontal="center"/>
    </xf>
    <xf numFmtId="44" fontId="27" fillId="2" borderId="22" xfId="0" applyNumberFormat="1" applyFont="1" applyFill="1" applyBorder="1" applyProtection="1"/>
    <xf numFmtId="10" fontId="27" fillId="0" borderId="2" xfId="0" applyNumberFormat="1" applyFont="1" applyFill="1" applyBorder="1" applyProtection="1"/>
    <xf numFmtId="10" fontId="27" fillId="2" borderId="2" xfId="0" applyNumberFormat="1" applyFont="1" applyFill="1" applyBorder="1" applyAlignment="1" applyProtection="1">
      <alignment horizontal="center"/>
    </xf>
    <xf numFmtId="0" fontId="27" fillId="2" borderId="2" xfId="0" applyFont="1" applyFill="1" applyBorder="1" applyAlignment="1" applyProtection="1">
      <alignment horizontal="center"/>
    </xf>
    <xf numFmtId="9" fontId="4" fillId="0" borderId="0" xfId="4" applyFont="1" applyFill="1" applyBorder="1" applyProtection="1"/>
    <xf numFmtId="0" fontId="27" fillId="2" borderId="22" xfId="0" applyFont="1" applyFill="1" applyBorder="1" applyProtection="1"/>
    <xf numFmtId="44" fontId="4" fillId="0" borderId="0" xfId="0" applyNumberFormat="1" applyFont="1" applyFill="1" applyBorder="1" applyProtection="1"/>
    <xf numFmtId="0" fontId="8" fillId="0" borderId="28" xfId="0" applyFont="1" applyFill="1" applyBorder="1" applyAlignment="1" applyProtection="1">
      <alignment horizontal="right"/>
    </xf>
    <xf numFmtId="0" fontId="8" fillId="0" borderId="22" xfId="0" applyFont="1" applyFill="1" applyBorder="1" applyAlignment="1" applyProtection="1">
      <alignment horizontal="left"/>
    </xf>
    <xf numFmtId="0" fontId="8" fillId="2" borderId="22" xfId="0" applyFont="1" applyFill="1" applyBorder="1" applyAlignment="1" applyProtection="1">
      <alignment horizontal="center"/>
      <protection locked="0"/>
    </xf>
    <xf numFmtId="10" fontId="27" fillId="2" borderId="22" xfId="0" applyNumberFormat="1" applyFont="1" applyFill="1" applyBorder="1" applyAlignment="1" applyProtection="1">
      <alignment horizontal="center"/>
    </xf>
    <xf numFmtId="0" fontId="8" fillId="0" borderId="42" xfId="0" applyFont="1" applyFill="1" applyBorder="1" applyAlignment="1" applyProtection="1">
      <alignment horizontal="left"/>
    </xf>
    <xf numFmtId="0" fontId="5" fillId="0" borderId="42" xfId="0" applyFont="1" applyFill="1" applyBorder="1" applyProtection="1"/>
    <xf numFmtId="0" fontId="8" fillId="0" borderId="60" xfId="0" applyFont="1" applyFill="1" applyBorder="1" applyProtection="1"/>
    <xf numFmtId="44" fontId="5" fillId="0" borderId="60" xfId="2" applyNumberFormat="1" applyFont="1" applyFill="1" applyBorder="1" applyProtection="1"/>
    <xf numFmtId="0" fontId="8" fillId="4" borderId="61" xfId="0" applyFont="1" applyFill="1" applyBorder="1" applyProtection="1"/>
    <xf numFmtId="0" fontId="24" fillId="0" borderId="42" xfId="0" applyFont="1" applyFill="1" applyBorder="1" applyProtection="1"/>
    <xf numFmtId="0" fontId="27" fillId="0" borderId="60" xfId="0" applyFont="1" applyFill="1" applyBorder="1" applyProtection="1"/>
    <xf numFmtId="44" fontId="24" fillId="0" borderId="60" xfId="2" applyNumberFormat="1" applyFont="1" applyFill="1" applyBorder="1" applyProtection="1"/>
    <xf numFmtId="0" fontId="27" fillId="6" borderId="61" xfId="0" applyFont="1" applyFill="1" applyBorder="1" applyProtection="1"/>
    <xf numFmtId="0" fontId="5" fillId="0" borderId="0" xfId="0" applyFont="1" applyFill="1" applyBorder="1" applyProtection="1"/>
    <xf numFmtId="164" fontId="24" fillId="0" borderId="0" xfId="2" applyNumberFormat="1" applyFont="1" applyFill="1" applyBorder="1" applyProtection="1"/>
    <xf numFmtId="0" fontId="8" fillId="0" borderId="3" xfId="0" applyFont="1" applyFill="1" applyBorder="1" applyAlignment="1" applyProtection="1">
      <alignment horizontal="center"/>
    </xf>
    <xf numFmtId="0" fontId="14" fillId="0" borderId="4" xfId="0" applyFont="1" applyFill="1" applyBorder="1" applyAlignment="1" applyProtection="1">
      <alignment horizontal="right"/>
    </xf>
    <xf numFmtId="0" fontId="5" fillId="0" borderId="4" xfId="0" applyFont="1" applyFill="1" applyBorder="1" applyAlignment="1" applyProtection="1">
      <alignment horizontal="right"/>
    </xf>
    <xf numFmtId="44" fontId="5" fillId="0" borderId="4" xfId="2" applyNumberFormat="1" applyFont="1" applyFill="1" applyBorder="1" applyProtection="1"/>
    <xf numFmtId="44" fontId="5" fillId="0" borderId="5" xfId="0" applyNumberFormat="1" applyFont="1" applyFill="1" applyBorder="1" applyProtection="1"/>
    <xf numFmtId="0" fontId="29" fillId="0" borderId="0" xfId="0" applyFont="1" applyFill="1" applyBorder="1" applyAlignment="1" applyProtection="1"/>
    <xf numFmtId="0" fontId="13" fillId="0" borderId="0" xfId="0" applyFont="1" applyFill="1" applyBorder="1" applyProtection="1"/>
    <xf numFmtId="5" fontId="27" fillId="0" borderId="0" xfId="2" applyNumberFormat="1" applyFont="1" applyFill="1" applyBorder="1" applyProtection="1"/>
    <xf numFmtId="164" fontId="27" fillId="0" borderId="0" xfId="2" applyNumberFormat="1" applyFont="1" applyFill="1" applyBorder="1" applyAlignment="1" applyProtection="1">
      <alignment horizontal="center"/>
    </xf>
    <xf numFmtId="5" fontId="8" fillId="0" borderId="0" xfId="2" applyNumberFormat="1" applyFont="1" applyFill="1" applyBorder="1" applyProtection="1"/>
    <xf numFmtId="0" fontId="8" fillId="0" borderId="62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center" vertical="center"/>
    </xf>
    <xf numFmtId="0" fontId="8" fillId="0" borderId="34" xfId="0" applyFont="1" applyFill="1" applyBorder="1" applyAlignment="1" applyProtection="1">
      <alignment horizontal="left"/>
    </xf>
    <xf numFmtId="0" fontId="8" fillId="0" borderId="63" xfId="0" applyFont="1" applyFill="1" applyBorder="1" applyAlignment="1" applyProtection="1">
      <alignment horizontal="left"/>
    </xf>
    <xf numFmtId="0" fontId="8" fillId="0" borderId="11" xfId="0" applyFont="1" applyFill="1" applyBorder="1" applyAlignment="1" applyProtection="1">
      <alignment horizontal="right"/>
    </xf>
    <xf numFmtId="44" fontId="8" fillId="2" borderId="44" xfId="0" applyNumberFormat="1" applyFont="1" applyFill="1" applyBorder="1" applyProtection="1">
      <protection locked="0"/>
    </xf>
    <xf numFmtId="44" fontId="8" fillId="0" borderId="66" xfId="0" applyNumberFormat="1" applyFont="1" applyFill="1" applyBorder="1" applyProtection="1"/>
    <xf numFmtId="44" fontId="27" fillId="2" borderId="44" xfId="0" applyNumberFormat="1" applyFont="1" applyFill="1" applyBorder="1" applyProtection="1"/>
    <xf numFmtId="44" fontId="27" fillId="0" borderId="66" xfId="0" applyNumberFormat="1" applyFont="1" applyFill="1" applyBorder="1" applyProtection="1"/>
    <xf numFmtId="0" fontId="8" fillId="0" borderId="24" xfId="0" applyFont="1" applyFill="1" applyBorder="1" applyAlignment="1" applyProtection="1">
      <alignment horizontal="right"/>
    </xf>
    <xf numFmtId="44" fontId="8" fillId="2" borderId="26" xfId="0" applyNumberFormat="1" applyFont="1" applyFill="1" applyBorder="1" applyProtection="1">
      <protection locked="0"/>
    </xf>
    <xf numFmtId="44" fontId="8" fillId="0" borderId="14" xfId="0" applyNumberFormat="1" applyFont="1" applyFill="1" applyBorder="1" applyProtection="1"/>
    <xf numFmtId="44" fontId="27" fillId="2" borderId="26" xfId="0" applyNumberFormat="1" applyFont="1" applyFill="1" applyBorder="1" applyProtection="1"/>
    <xf numFmtId="44" fontId="27" fillId="0" borderId="14" xfId="0" applyNumberFormat="1" applyFont="1" applyFill="1" applyBorder="1" applyProtection="1"/>
    <xf numFmtId="0" fontId="8" fillId="0" borderId="24" xfId="0" applyFont="1" applyFill="1" applyBorder="1" applyAlignment="1" applyProtection="1">
      <alignment horizontal="center"/>
    </xf>
    <xf numFmtId="0" fontId="8" fillId="0" borderId="24" xfId="0" applyFont="1" applyFill="1" applyBorder="1" applyAlignment="1" applyProtection="1"/>
    <xf numFmtId="164" fontId="14" fillId="0" borderId="6" xfId="0" applyNumberFormat="1" applyFont="1" applyFill="1" applyBorder="1" applyAlignment="1" applyProtection="1">
      <alignment wrapText="1"/>
    </xf>
    <xf numFmtId="0" fontId="27" fillId="0" borderId="24" xfId="0" applyFont="1" applyFill="1" applyBorder="1" applyAlignment="1" applyProtection="1"/>
    <xf numFmtId="0" fontId="8" fillId="0" borderId="59" xfId="0" applyFont="1" applyFill="1" applyBorder="1" applyAlignment="1" applyProtection="1"/>
    <xf numFmtId="44" fontId="8" fillId="2" borderId="22" xfId="0" applyNumberFormat="1" applyFont="1" applyFill="1" applyBorder="1" applyProtection="1">
      <protection locked="0"/>
    </xf>
    <xf numFmtId="164" fontId="14" fillId="0" borderId="6" xfId="0" applyNumberFormat="1" applyFont="1" applyFill="1" applyBorder="1" applyAlignment="1" applyProtection="1"/>
    <xf numFmtId="0" fontId="27" fillId="0" borderId="59" xfId="0" applyFont="1" applyFill="1" applyBorder="1" applyAlignment="1" applyProtection="1"/>
    <xf numFmtId="0" fontId="24" fillId="0" borderId="40" xfId="0" applyFont="1" applyFill="1" applyBorder="1" applyAlignment="1" applyProtection="1">
      <alignment horizontal="center"/>
    </xf>
    <xf numFmtId="0" fontId="27" fillId="0" borderId="55" xfId="0" applyFont="1" applyFill="1" applyBorder="1" applyAlignment="1" applyProtection="1">
      <alignment horizontal="left"/>
    </xf>
    <xf numFmtId="44" fontId="27" fillId="2" borderId="47" xfId="0" applyNumberFormat="1" applyFont="1" applyFill="1" applyBorder="1" applyProtection="1"/>
    <xf numFmtId="44" fontId="27" fillId="0" borderId="27" xfId="0" applyNumberFormat="1" applyFont="1" applyFill="1" applyBorder="1" applyProtection="1"/>
    <xf numFmtId="168" fontId="4" fillId="0" borderId="0" xfId="0" applyNumberFormat="1" applyFont="1" applyFill="1" applyBorder="1" applyProtection="1"/>
    <xf numFmtId="0" fontId="8" fillId="0" borderId="41" xfId="0" applyFont="1" applyFill="1" applyBorder="1" applyAlignment="1" applyProtection="1">
      <alignment horizontal="center"/>
    </xf>
    <xf numFmtId="0" fontId="5" fillId="0" borderId="69" xfId="0" applyFont="1" applyFill="1" applyBorder="1" applyAlignment="1" applyProtection="1"/>
    <xf numFmtId="44" fontId="5" fillId="0" borderId="70" xfId="0" applyNumberFormat="1" applyFont="1" applyFill="1" applyBorder="1" applyProtection="1"/>
    <xf numFmtId="44" fontId="5" fillId="0" borderId="71" xfId="0" applyNumberFormat="1" applyFont="1" applyFill="1" applyBorder="1" applyProtection="1"/>
    <xf numFmtId="44" fontId="5" fillId="0" borderId="41" xfId="0" applyNumberFormat="1" applyFont="1" applyFill="1" applyBorder="1" applyProtection="1"/>
    <xf numFmtId="44" fontId="24" fillId="0" borderId="60" xfId="0" applyNumberFormat="1" applyFont="1" applyFill="1" applyBorder="1" applyProtection="1"/>
    <xf numFmtId="44" fontId="24" fillId="0" borderId="71" xfId="0" applyNumberFormat="1" applyFont="1" applyFill="1" applyBorder="1" applyProtection="1"/>
    <xf numFmtId="44" fontId="24" fillId="0" borderId="41" xfId="0" applyNumberFormat="1" applyFont="1" applyFill="1" applyBorder="1" applyProtection="1"/>
    <xf numFmtId="5" fontId="5" fillId="0" borderId="0" xfId="2" applyNumberFormat="1" applyFont="1" applyFill="1" applyBorder="1" applyAlignment="1" applyProtection="1">
      <alignment horizontal="center"/>
    </xf>
    <xf numFmtId="0" fontId="28" fillId="0" borderId="0" xfId="0" applyFont="1" applyFill="1" applyBorder="1" applyProtection="1"/>
    <xf numFmtId="0" fontId="4" fillId="0" borderId="0" xfId="0" applyNumberFormat="1" applyFont="1" applyFill="1" applyBorder="1" applyProtection="1"/>
    <xf numFmtId="0" fontId="4" fillId="0" borderId="0" xfId="0" applyFont="1" applyFill="1" applyBorder="1" applyAlignment="1" applyProtection="1">
      <alignment horizontal="center"/>
    </xf>
    <xf numFmtId="0" fontId="30" fillId="0" borderId="0" xfId="0" applyFont="1" applyFill="1" applyBorder="1" applyAlignment="1" applyProtection="1">
      <alignment horizontal="right"/>
    </xf>
    <xf numFmtId="5" fontId="30" fillId="0" borderId="0" xfId="2" applyNumberFormat="1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vertical="center" wrapText="1"/>
    </xf>
    <xf numFmtId="0" fontId="8" fillId="0" borderId="0" xfId="0" applyNumberFormat="1" applyFont="1" applyFill="1" applyBorder="1" applyAlignment="1" applyProtection="1">
      <alignment vertical="top" wrapText="1"/>
      <protection locked="0"/>
    </xf>
    <xf numFmtId="0" fontId="27" fillId="0" borderId="0" xfId="5" applyFont="1" applyFill="1" applyBorder="1" applyAlignment="1" applyProtection="1">
      <alignment wrapText="1"/>
    </xf>
    <xf numFmtId="0" fontId="27" fillId="0" borderId="0" xfId="5" applyFont="1" applyFill="1" applyBorder="1" applyAlignment="1" applyProtection="1">
      <alignment horizontal="center" wrapText="1"/>
    </xf>
    <xf numFmtId="168" fontId="27" fillId="0" borderId="0" xfId="5" applyNumberFormat="1" applyFont="1" applyFill="1" applyBorder="1" applyAlignment="1" applyProtection="1">
      <alignment wrapText="1"/>
    </xf>
    <xf numFmtId="0" fontId="27" fillId="0" borderId="0" xfId="5" applyFont="1" applyFill="1" applyBorder="1" applyProtection="1"/>
    <xf numFmtId="0" fontId="27" fillId="0" borderId="0" xfId="5" applyFont="1" applyFill="1" applyBorder="1" applyAlignment="1" applyProtection="1">
      <alignment horizontal="center"/>
    </xf>
    <xf numFmtId="168" fontId="27" fillId="0" borderId="0" xfId="5" applyNumberFormat="1" applyFont="1" applyFill="1" applyBorder="1" applyProtection="1"/>
    <xf numFmtId="168" fontId="27" fillId="0" borderId="0" xfId="0" applyNumberFormat="1" applyFont="1" applyFill="1" applyBorder="1" applyProtection="1"/>
    <xf numFmtId="0" fontId="33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169" fontId="4" fillId="0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center"/>
    </xf>
    <xf numFmtId="2" fontId="4" fillId="0" borderId="0" xfId="4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0" fontId="4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69" fontId="3" fillId="0" borderId="0" xfId="0" applyNumberFormat="1" applyFont="1" applyFill="1" applyBorder="1" applyAlignment="1">
      <alignment horizontal="right"/>
    </xf>
    <xf numFmtId="2" fontId="35" fillId="0" borderId="0" xfId="4" applyNumberFormat="1" applyFont="1" applyFill="1" applyBorder="1" applyAlignment="1">
      <alignment horizontal="center"/>
    </xf>
    <xf numFmtId="2" fontId="35" fillId="0" borderId="0" xfId="0" applyNumberFormat="1" applyFont="1" applyFill="1" applyBorder="1" applyAlignment="1">
      <alignment horizontal="center"/>
    </xf>
    <xf numFmtId="10" fontId="4" fillId="0" borderId="0" xfId="4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12" borderId="0" xfId="0" applyFont="1" applyFill="1" applyBorder="1"/>
    <xf numFmtId="0" fontId="4" fillId="12" borderId="0" xfId="0" applyFont="1" applyFill="1" applyBorder="1"/>
    <xf numFmtId="0" fontId="29" fillId="0" borderId="0" xfId="0" applyFont="1" applyFill="1" applyBorder="1" applyAlignment="1" applyProtection="1">
      <alignment vertical="center"/>
    </xf>
    <xf numFmtId="37" fontId="4" fillId="0" borderId="0" xfId="0" applyNumberFormat="1" applyFont="1" applyFill="1" applyBorder="1"/>
    <xf numFmtId="164" fontId="4" fillId="0" borderId="0" xfId="0" applyNumberFormat="1" applyFont="1" applyFill="1" applyBorder="1"/>
    <xf numFmtId="1" fontId="4" fillId="0" borderId="0" xfId="0" applyNumberFormat="1" applyFont="1" applyFill="1" applyBorder="1"/>
    <xf numFmtId="169" fontId="4" fillId="0" borderId="0" xfId="0" applyNumberFormat="1" applyFont="1" applyFill="1" applyBorder="1"/>
    <xf numFmtId="10" fontId="4" fillId="0" borderId="0" xfId="4" applyNumberFormat="1" applyFont="1" applyFill="1" applyBorder="1"/>
    <xf numFmtId="168" fontId="4" fillId="0" borderId="0" xfId="0" applyNumberFormat="1" applyFont="1" applyFill="1" applyBorder="1"/>
    <xf numFmtId="44" fontId="4" fillId="0" borderId="0" xfId="2" applyNumberFormat="1" applyFont="1" applyFill="1" applyBorder="1"/>
    <xf numFmtId="166" fontId="4" fillId="0" borderId="0" xfId="4" applyNumberFormat="1" applyFont="1" applyFill="1" applyBorder="1"/>
    <xf numFmtId="0" fontId="3" fillId="0" borderId="2" xfId="0" applyFont="1" applyFill="1" applyBorder="1"/>
    <xf numFmtId="0" fontId="3" fillId="13" borderId="2" xfId="0" applyFont="1" applyFill="1" applyBorder="1"/>
    <xf numFmtId="0" fontId="3" fillId="13" borderId="2" xfId="0" applyFont="1" applyFill="1" applyBorder="1" applyAlignment="1">
      <alignment vertical="top"/>
    </xf>
    <xf numFmtId="0" fontId="3" fillId="0" borderId="2" xfId="0" applyFont="1" applyFill="1" applyBorder="1" applyAlignment="1">
      <alignment vertical="top"/>
    </xf>
    <xf numFmtId="0" fontId="3" fillId="5" borderId="2" xfId="0" applyFont="1" applyFill="1" applyBorder="1" applyProtection="1"/>
    <xf numFmtId="0" fontId="2" fillId="0" borderId="3" xfId="0" applyFont="1" applyFill="1" applyBorder="1" applyAlignment="1" applyProtection="1"/>
    <xf numFmtId="0" fontId="2" fillId="0" borderId="62" xfId="0" applyFont="1" applyFill="1" applyBorder="1" applyAlignment="1" applyProtection="1"/>
    <xf numFmtId="0" fontId="3" fillId="0" borderId="6" xfId="0" applyFont="1" applyFill="1" applyBorder="1" applyAlignment="1" applyProtection="1"/>
    <xf numFmtId="0" fontId="3" fillId="0" borderId="34" xfId="0" applyFont="1" applyFill="1" applyBorder="1" applyAlignment="1" applyProtection="1"/>
    <xf numFmtId="0" fontId="3" fillId="0" borderId="29" xfId="0" applyFont="1" applyFill="1" applyBorder="1" applyAlignment="1" applyProtection="1"/>
    <xf numFmtId="0" fontId="3" fillId="0" borderId="0" xfId="0" applyFont="1" applyFill="1" applyBorder="1" applyAlignment="1" applyProtection="1">
      <alignment horizontal="center"/>
    </xf>
    <xf numFmtId="10" fontId="3" fillId="0" borderId="0" xfId="4" applyNumberFormat="1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wrapText="1"/>
    </xf>
    <xf numFmtId="0" fontId="3" fillId="0" borderId="2" xfId="0" applyFont="1" applyBorder="1" applyAlignment="1">
      <alignment horizontal="right" vertical="top"/>
    </xf>
    <xf numFmtId="6" fontId="3" fillId="15" borderId="2" xfId="0" applyNumberFormat="1" applyFont="1" applyFill="1" applyBorder="1" applyAlignment="1">
      <alignment horizontal="left" vertical="top"/>
    </xf>
    <xf numFmtId="0" fontId="3" fillId="19" borderId="2" xfId="0" applyFont="1" applyFill="1" applyBorder="1" applyAlignment="1">
      <alignment horizontal="center" vertical="top"/>
    </xf>
    <xf numFmtId="0" fontId="3" fillId="15" borderId="2" xfId="0" applyFont="1" applyFill="1" applyBorder="1" applyAlignment="1">
      <alignment horizontal="left" vertical="top"/>
    </xf>
    <xf numFmtId="6" fontId="3" fillId="0" borderId="2" xfId="0" applyNumberFormat="1" applyFont="1" applyFill="1" applyBorder="1"/>
    <xf numFmtId="10" fontId="3" fillId="0" borderId="2" xfId="0" applyNumberFormat="1" applyFont="1" applyFill="1" applyBorder="1"/>
    <xf numFmtId="1" fontId="3" fillId="0" borderId="2" xfId="0" applyNumberFormat="1" applyFont="1" applyFill="1" applyBorder="1"/>
    <xf numFmtId="6" fontId="3" fillId="13" borderId="2" xfId="0" applyNumberFormat="1" applyFont="1" applyFill="1" applyBorder="1" applyAlignment="1">
      <alignment vertical="top"/>
    </xf>
    <xf numFmtId="6" fontId="3" fillId="0" borderId="2" xfId="0" applyNumberFormat="1" applyFont="1" applyFill="1" applyBorder="1" applyAlignment="1">
      <alignment vertical="top"/>
    </xf>
    <xf numFmtId="171" fontId="3" fillId="13" borderId="2" xfId="0" applyNumberFormat="1" applyFont="1" applyFill="1" applyBorder="1" applyAlignment="1">
      <alignment vertical="top"/>
    </xf>
    <xf numFmtId="171" fontId="3" fillId="0" borderId="2" xfId="0" applyNumberFormat="1" applyFont="1" applyFill="1" applyBorder="1" applyAlignment="1">
      <alignment vertical="top"/>
    </xf>
    <xf numFmtId="0" fontId="3" fillId="13" borderId="2" xfId="0" applyNumberFormat="1" applyFont="1" applyFill="1" applyBorder="1" applyAlignment="1">
      <alignment vertical="top"/>
    </xf>
    <xf numFmtId="0" fontId="3" fillId="0" borderId="2" xfId="0" applyNumberFormat="1" applyFont="1" applyFill="1" applyBorder="1" applyAlignment="1">
      <alignment vertical="top"/>
    </xf>
    <xf numFmtId="0" fontId="3" fillId="14" borderId="2" xfId="0" applyFont="1" applyFill="1" applyBorder="1" applyAlignment="1">
      <alignment vertical="top"/>
    </xf>
    <xf numFmtId="0" fontId="3" fillId="14" borderId="2" xfId="0" applyFont="1" applyFill="1" applyBorder="1"/>
    <xf numFmtId="0" fontId="3" fillId="3" borderId="2" xfId="0" applyFont="1" applyFill="1" applyBorder="1"/>
    <xf numFmtId="0" fontId="37" fillId="0" borderId="2" xfId="0" applyFont="1" applyFill="1" applyBorder="1" applyAlignment="1">
      <alignment vertical="top" wrapText="1"/>
    </xf>
    <xf numFmtId="0" fontId="37" fillId="0" borderId="2" xfId="0" applyFont="1" applyFill="1" applyBorder="1" applyAlignment="1">
      <alignment horizontal="right" vertical="top"/>
    </xf>
    <xf numFmtId="2" fontId="37" fillId="0" borderId="2" xfId="0" applyNumberFormat="1" applyFont="1" applyFill="1" applyBorder="1" applyAlignment="1">
      <alignment horizontal="right" vertical="top"/>
    </xf>
    <xf numFmtId="166" fontId="37" fillId="0" borderId="2" xfId="0" applyNumberFormat="1" applyFont="1" applyFill="1" applyBorder="1" applyAlignment="1">
      <alignment horizontal="right" vertical="top"/>
    </xf>
    <xf numFmtId="0" fontId="37" fillId="15" borderId="2" xfId="0" applyNumberFormat="1" applyFont="1" applyFill="1" applyBorder="1" applyAlignment="1">
      <alignment horizontal="left" vertical="top"/>
    </xf>
    <xf numFmtId="170" fontId="37" fillId="15" borderId="2" xfId="0" applyNumberFormat="1" applyFont="1" applyFill="1" applyBorder="1" applyAlignment="1">
      <alignment horizontal="left" vertical="top"/>
    </xf>
    <xf numFmtId="169" fontId="37" fillId="15" borderId="2" xfId="0" applyNumberFormat="1" applyFont="1" applyFill="1" applyBorder="1" applyAlignment="1">
      <alignment horizontal="left" vertical="top"/>
    </xf>
    <xf numFmtId="0" fontId="37" fillId="0" borderId="2" xfId="0" applyFont="1" applyFill="1" applyBorder="1" applyAlignment="1">
      <alignment horizontal="left" vertical="top" wrapText="1"/>
    </xf>
    <xf numFmtId="0" fontId="37" fillId="0" borderId="2" xfId="0" applyFont="1" applyBorder="1" applyAlignment="1">
      <alignment vertical="top"/>
    </xf>
    <xf numFmtId="2" fontId="37" fillId="0" borderId="2" xfId="0" applyNumberFormat="1" applyFont="1" applyBorder="1" applyAlignment="1">
      <alignment horizontal="right" vertical="top"/>
    </xf>
    <xf numFmtId="166" fontId="37" fillId="0" borderId="2" xfId="0" applyNumberFormat="1" applyFont="1" applyBorder="1" applyAlignment="1">
      <alignment horizontal="right" vertical="top"/>
    </xf>
    <xf numFmtId="6" fontId="37" fillId="15" borderId="2" xfId="0" applyNumberFormat="1" applyFont="1" applyFill="1" applyBorder="1" applyAlignment="1">
      <alignment vertical="top"/>
    </xf>
    <xf numFmtId="0" fontId="37" fillId="15" borderId="2" xfId="0" applyFont="1" applyFill="1" applyBorder="1" applyAlignment="1">
      <alignment vertical="top"/>
    </xf>
    <xf numFmtId="2" fontId="37" fillId="0" borderId="2" xfId="0" applyNumberFormat="1" applyFont="1" applyFill="1" applyBorder="1" applyAlignment="1">
      <alignment vertical="top"/>
    </xf>
    <xf numFmtId="166" fontId="37" fillId="0" borderId="2" xfId="0" applyNumberFormat="1" applyFont="1" applyBorder="1" applyAlignment="1">
      <alignment vertical="top"/>
    </xf>
    <xf numFmtId="2" fontId="37" fillId="0" borderId="2" xfId="0" applyNumberFormat="1" applyFont="1" applyBorder="1" applyAlignment="1">
      <alignment vertical="top"/>
    </xf>
    <xf numFmtId="6" fontId="37" fillId="15" borderId="2" xfId="0" applyNumberFormat="1" applyFont="1" applyFill="1" applyBorder="1" applyAlignment="1">
      <alignment horizontal="left" vertical="top"/>
    </xf>
    <xf numFmtId="0" fontId="37" fillId="15" borderId="2" xfId="0" applyFont="1" applyFill="1" applyBorder="1" applyAlignment="1">
      <alignment horizontal="left" vertical="top"/>
    </xf>
    <xf numFmtId="0" fontId="37" fillId="0" borderId="2" xfId="0" applyFont="1" applyBorder="1" applyAlignment="1">
      <alignment horizontal="left" vertical="top"/>
    </xf>
    <xf numFmtId="0" fontId="37" fillId="0" borderId="2" xfId="0" applyFont="1" applyBorder="1" applyAlignment="1">
      <alignment horizontal="right" vertical="top"/>
    </xf>
    <xf numFmtId="1" fontId="37" fillId="0" borderId="2" xfId="0" applyNumberFormat="1" applyFont="1" applyBorder="1" applyAlignment="1">
      <alignment vertical="top"/>
    </xf>
    <xf numFmtId="0" fontId="37" fillId="0" borderId="2" xfId="0" applyFont="1" applyBorder="1"/>
    <xf numFmtId="2" fontId="37" fillId="0" borderId="2" xfId="0" applyNumberFormat="1" applyFont="1" applyBorder="1"/>
    <xf numFmtId="166" fontId="37" fillId="0" borderId="2" xfId="0" applyNumberFormat="1" applyFont="1" applyBorder="1"/>
    <xf numFmtId="0" fontId="37" fillId="0" borderId="2" xfId="0" applyFont="1" applyBorder="1" applyAlignment="1">
      <alignment horizontal="right"/>
    </xf>
    <xf numFmtId="0" fontId="37" fillId="0" borderId="2" xfId="0" applyFont="1" applyFill="1" applyBorder="1" applyAlignment="1">
      <alignment vertical="top"/>
    </xf>
    <xf numFmtId="37" fontId="37" fillId="16" borderId="2" xfId="0" applyNumberFormat="1" applyFont="1" applyFill="1" applyBorder="1"/>
    <xf numFmtId="44" fontId="37" fillId="0" borderId="2" xfId="0" applyNumberFormat="1" applyFont="1" applyBorder="1" applyAlignment="1">
      <alignment vertical="top"/>
    </xf>
    <xf numFmtId="44" fontId="37" fillId="17" borderId="2" xfId="0" applyNumberFormat="1" applyFont="1" applyFill="1" applyBorder="1" applyAlignment="1">
      <alignment vertical="top"/>
    </xf>
    <xf numFmtId="44" fontId="37" fillId="18" borderId="2" xfId="0" applyNumberFormat="1" applyFont="1" applyFill="1" applyBorder="1" applyAlignment="1">
      <alignment vertical="top"/>
    </xf>
    <xf numFmtId="0" fontId="37" fillId="18" borderId="2" xfId="0" applyFont="1" applyFill="1" applyBorder="1"/>
    <xf numFmtId="3" fontId="37" fillId="0" borderId="2" xfId="0" applyNumberFormat="1" applyFont="1" applyBorder="1" applyAlignment="1">
      <alignment vertical="top"/>
    </xf>
    <xf numFmtId="169" fontId="37" fillId="0" borderId="2" xfId="0" applyNumberFormat="1" applyFont="1" applyBorder="1" applyAlignment="1">
      <alignment vertical="top"/>
    </xf>
    <xf numFmtId="10" fontId="37" fillId="0" borderId="2" xfId="0" applyNumberFormat="1" applyFont="1" applyBorder="1" applyAlignment="1">
      <alignment vertical="top"/>
    </xf>
    <xf numFmtId="10" fontId="37" fillId="0" borderId="2" xfId="0" applyNumberFormat="1" applyFont="1" applyFill="1" applyBorder="1" applyAlignment="1">
      <alignment vertical="top"/>
    </xf>
    <xf numFmtId="44" fontId="37" fillId="0" borderId="2" xfId="0" applyNumberFormat="1" applyFont="1" applyFill="1" applyBorder="1" applyAlignment="1">
      <alignment vertical="top"/>
    </xf>
    <xf numFmtId="10" fontId="37" fillId="16" borderId="2" xfId="0" applyNumberFormat="1" applyFont="1" applyFill="1" applyBorder="1" applyAlignment="1">
      <alignment vertical="top"/>
    </xf>
    <xf numFmtId="6" fontId="37" fillId="16" borderId="2" xfId="0" applyNumberFormat="1" applyFont="1" applyFill="1" applyBorder="1" applyAlignment="1">
      <alignment vertical="top"/>
    </xf>
    <xf numFmtId="44" fontId="37" fillId="15" borderId="2" xfId="0" applyNumberFormat="1" applyFont="1" applyFill="1" applyBorder="1" applyAlignment="1">
      <alignment vertical="top"/>
    </xf>
    <xf numFmtId="37" fontId="37" fillId="15" borderId="2" xfId="0" applyNumberFormat="1" applyFont="1" applyFill="1" applyBorder="1"/>
    <xf numFmtId="0" fontId="37" fillId="15" borderId="2" xfId="0" applyFont="1" applyFill="1" applyBorder="1"/>
    <xf numFmtId="42" fontId="37" fillId="17" borderId="2" xfId="0" applyNumberFormat="1" applyFont="1" applyFill="1" applyBorder="1"/>
    <xf numFmtId="42" fontId="37" fillId="17" borderId="2" xfId="0" applyNumberFormat="1" applyFont="1" applyFill="1" applyBorder="1" applyAlignment="1">
      <alignment vertical="top"/>
    </xf>
    <xf numFmtId="42" fontId="37" fillId="0" borderId="2" xfId="0" applyNumberFormat="1" applyFont="1" applyBorder="1" applyAlignment="1">
      <alignment vertical="top"/>
    </xf>
    <xf numFmtId="42" fontId="37" fillId="0" borderId="2" xfId="0" applyNumberFormat="1" applyFont="1" applyBorder="1" applyAlignment="1">
      <alignment horizontal="right" vertical="top"/>
    </xf>
    <xf numFmtId="44" fontId="37" fillId="10" borderId="2" xfId="0" applyNumberFormat="1" applyFont="1" applyFill="1" applyBorder="1" applyAlignment="1">
      <alignment vertical="top"/>
    </xf>
    <xf numFmtId="0" fontId="37" fillId="19" borderId="2" xfId="0" applyFont="1" applyFill="1" applyBorder="1" applyAlignment="1">
      <alignment horizontal="center" vertical="top"/>
    </xf>
    <xf numFmtId="0" fontId="37" fillId="19" borderId="2" xfId="0" applyFont="1" applyFill="1" applyBorder="1" applyAlignment="1">
      <alignment horizontal="center"/>
    </xf>
    <xf numFmtId="169" fontId="37" fillId="0" borderId="2" xfId="0" applyNumberFormat="1" applyFont="1" applyFill="1" applyBorder="1" applyAlignment="1">
      <alignment vertical="top"/>
    </xf>
    <xf numFmtId="8" fontId="37" fillId="0" borderId="2" xfId="0" applyNumberFormat="1" applyFont="1" applyBorder="1" applyAlignment="1">
      <alignment vertical="top"/>
    </xf>
    <xf numFmtId="0" fontId="4" fillId="19" borderId="0" xfId="0" applyFont="1" applyFill="1" applyBorder="1" applyAlignment="1">
      <alignment horizontal="center"/>
    </xf>
    <xf numFmtId="164" fontId="8" fillId="0" borderId="31" xfId="0" applyNumberFormat="1" applyFont="1" applyFill="1" applyBorder="1" applyProtection="1"/>
    <xf numFmtId="164" fontId="4" fillId="0" borderId="3" xfId="0" applyNumberFormat="1" applyFont="1" applyFill="1" applyBorder="1" applyProtection="1"/>
    <xf numFmtId="164" fontId="4" fillId="0" borderId="4" xfId="0" applyNumberFormat="1" applyFont="1" applyFill="1" applyBorder="1" applyProtection="1"/>
    <xf numFmtId="164" fontId="4" fillId="0" borderId="5" xfId="0" applyNumberFormat="1" applyFont="1" applyFill="1" applyBorder="1" applyProtection="1"/>
    <xf numFmtId="0" fontId="38" fillId="0" borderId="0" xfId="0" applyFont="1" applyFill="1" applyBorder="1"/>
    <xf numFmtId="0" fontId="38" fillId="0" borderId="0" xfId="0" applyFont="1" applyFill="1" applyBorder="1" applyAlignment="1" applyProtection="1">
      <alignment horizontal="right"/>
    </xf>
    <xf numFmtId="0" fontId="39" fillId="0" borderId="4" xfId="0" applyFont="1" applyFill="1" applyBorder="1" applyAlignment="1" applyProtection="1"/>
    <xf numFmtId="0" fontId="40" fillId="0" borderId="4" xfId="0" applyFont="1" applyFill="1" applyBorder="1" applyProtection="1"/>
    <xf numFmtId="0" fontId="40" fillId="0" borderId="0" xfId="0" applyFont="1" applyFill="1" applyBorder="1" applyProtection="1"/>
    <xf numFmtId="0" fontId="40" fillId="0" borderId="0" xfId="0" applyFont="1" applyFill="1" applyBorder="1"/>
    <xf numFmtId="0" fontId="41" fillId="0" borderId="0" xfId="0" applyFont="1" applyFill="1" applyBorder="1"/>
    <xf numFmtId="0" fontId="38" fillId="0" borderId="44" xfId="0" applyFont="1" applyFill="1" applyBorder="1" applyAlignment="1" applyProtection="1">
      <alignment horizontal="center" wrapText="1"/>
    </xf>
    <xf numFmtId="9" fontId="38" fillId="0" borderId="44" xfId="0" applyNumberFormat="1" applyFont="1" applyFill="1" applyBorder="1" applyAlignment="1" applyProtection="1">
      <alignment horizontal="center"/>
    </xf>
    <xf numFmtId="14" fontId="38" fillId="0" borderId="44" xfId="0" applyNumberFormat="1" applyFont="1" applyFill="1" applyBorder="1" applyAlignment="1" applyProtection="1">
      <alignment horizontal="center"/>
    </xf>
    <xf numFmtId="14" fontId="38" fillId="0" borderId="66" xfId="0" applyNumberFormat="1" applyFont="1" applyFill="1" applyBorder="1" applyAlignment="1" applyProtection="1">
      <alignment horizontal="center"/>
    </xf>
    <xf numFmtId="1" fontId="39" fillId="0" borderId="47" xfId="0" applyNumberFormat="1" applyFont="1" applyFill="1" applyBorder="1" applyAlignment="1" applyProtection="1">
      <alignment horizontal="center"/>
    </xf>
    <xf numFmtId="0" fontId="39" fillId="2" borderId="47" xfId="0" applyFont="1" applyFill="1" applyBorder="1" applyAlignment="1" applyProtection="1">
      <alignment horizontal="center"/>
      <protection locked="0"/>
    </xf>
    <xf numFmtId="0" fontId="39" fillId="2" borderId="48" xfId="0" applyFont="1" applyFill="1" applyBorder="1" applyAlignment="1" applyProtection="1">
      <alignment horizontal="center"/>
      <protection locked="0"/>
    </xf>
    <xf numFmtId="164" fontId="42" fillId="0" borderId="31" xfId="0" applyNumberFormat="1" applyFont="1" applyFill="1" applyBorder="1" applyAlignment="1" applyProtection="1">
      <alignment horizontal="left"/>
    </xf>
    <xf numFmtId="0" fontId="39" fillId="0" borderId="0" xfId="0" applyFont="1" applyFill="1" applyBorder="1"/>
    <xf numFmtId="0" fontId="39" fillId="0" borderId="0" xfId="0" applyFont="1" applyFill="1" applyBorder="1" applyProtection="1"/>
    <xf numFmtId="0" fontId="38" fillId="0" borderId="49" xfId="0" applyFont="1" applyFill="1" applyBorder="1" applyAlignment="1"/>
    <xf numFmtId="0" fontId="39" fillId="0" borderId="15" xfId="0" applyFont="1" applyFill="1" applyBorder="1" applyAlignment="1"/>
    <xf numFmtId="0" fontId="39" fillId="0" borderId="2" xfId="0" applyFont="1" applyFill="1" applyBorder="1" applyAlignment="1"/>
    <xf numFmtId="10" fontId="39" fillId="11" borderId="2" xfId="0" applyNumberFormat="1" applyFont="1" applyFill="1" applyBorder="1" applyAlignment="1">
      <alignment horizontal="center"/>
    </xf>
    <xf numFmtId="0" fontId="39" fillId="0" borderId="14" xfId="0" applyFont="1" applyFill="1" applyBorder="1" applyAlignment="1"/>
    <xf numFmtId="0" fontId="39" fillId="0" borderId="2" xfId="0" applyFont="1" applyFill="1" applyBorder="1"/>
    <xf numFmtId="0" fontId="39" fillId="11" borderId="2" xfId="0" applyFont="1" applyFill="1" applyBorder="1"/>
    <xf numFmtId="0" fontId="43" fillId="0" borderId="2" xfId="0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/>
    </xf>
    <xf numFmtId="0" fontId="39" fillId="0" borderId="14" xfId="0" applyFont="1" applyFill="1" applyBorder="1" applyAlignment="1">
      <alignment horizontal="center"/>
    </xf>
    <xf numFmtId="0" fontId="39" fillId="0" borderId="2" xfId="6" applyFont="1" applyFill="1" applyBorder="1" applyAlignment="1" applyProtection="1"/>
    <xf numFmtId="0" fontId="39" fillId="11" borderId="2" xfId="0" applyFont="1" applyFill="1" applyBorder="1" applyAlignment="1"/>
    <xf numFmtId="44" fontId="43" fillId="0" borderId="2" xfId="0" applyNumberFormat="1" applyFont="1" applyFill="1" applyBorder="1" applyAlignment="1"/>
    <xf numFmtId="44" fontId="39" fillId="2" borderId="2" xfId="0" applyNumberFormat="1" applyFont="1" applyFill="1" applyBorder="1" applyAlignment="1" applyProtection="1">
      <protection locked="0"/>
    </xf>
    <xf numFmtId="44" fontId="39" fillId="0" borderId="14" xfId="0" applyNumberFormat="1" applyFont="1" applyFill="1" applyBorder="1" applyAlignment="1"/>
    <xf numFmtId="164" fontId="39" fillId="0" borderId="0" xfId="0" applyNumberFormat="1" applyFont="1" applyFill="1" applyBorder="1" applyProtection="1"/>
    <xf numFmtId="0" fontId="43" fillId="0" borderId="2" xfId="0" applyFont="1" applyFill="1" applyBorder="1" applyAlignment="1"/>
    <xf numFmtId="0" fontId="39" fillId="2" borderId="2" xfId="0" applyFont="1" applyFill="1" applyBorder="1" applyAlignment="1" applyProtection="1">
      <protection locked="0"/>
    </xf>
    <xf numFmtId="0" fontId="44" fillId="0" borderId="2" xfId="6" applyFont="1" applyFill="1" applyBorder="1" applyAlignment="1" applyProtection="1"/>
    <xf numFmtId="10" fontId="43" fillId="0" borderId="2" xfId="0" applyNumberFormat="1" applyFont="1" applyFill="1" applyBorder="1" applyAlignment="1"/>
    <xf numFmtId="10" fontId="39" fillId="0" borderId="2" xfId="0" applyNumberFormat="1" applyFont="1" applyFill="1" applyBorder="1" applyAlignment="1">
      <alignment horizontal="right"/>
    </xf>
    <xf numFmtId="10" fontId="39" fillId="0" borderId="14" xfId="0" applyNumberFormat="1" applyFont="1" applyFill="1" applyBorder="1" applyAlignment="1">
      <alignment horizontal="right"/>
    </xf>
    <xf numFmtId="8" fontId="39" fillId="0" borderId="2" xfId="0" applyNumberFormat="1" applyFont="1" applyFill="1" applyBorder="1" applyAlignment="1"/>
    <xf numFmtId="8" fontId="39" fillId="0" borderId="14" xfId="0" applyNumberFormat="1" applyFont="1" applyFill="1" applyBorder="1" applyAlignment="1"/>
    <xf numFmtId="5" fontId="39" fillId="3" borderId="0" xfId="0" applyNumberFormat="1" applyFont="1" applyFill="1" applyBorder="1" applyProtection="1"/>
    <xf numFmtId="0" fontId="39" fillId="0" borderId="2" xfId="6" applyFont="1" applyFill="1" applyBorder="1" applyAlignment="1" applyProtection="1">
      <alignment wrapText="1"/>
    </xf>
    <xf numFmtId="0" fontId="43" fillId="0" borderId="2" xfId="0" applyFont="1" applyFill="1" applyBorder="1"/>
    <xf numFmtId="0" fontId="39" fillId="0" borderId="14" xfId="0" applyFont="1" applyFill="1" applyBorder="1"/>
    <xf numFmtId="0" fontId="38" fillId="0" borderId="15" xfId="0" applyFont="1" applyFill="1" applyBorder="1" applyAlignment="1"/>
    <xf numFmtId="0" fontId="38" fillId="0" borderId="2" xfId="0" applyFont="1" applyFill="1" applyBorder="1" applyAlignment="1"/>
    <xf numFmtId="0" fontId="38" fillId="0" borderId="2" xfId="0" applyFont="1" applyFill="1" applyBorder="1" applyAlignment="1">
      <alignment horizontal="right"/>
    </xf>
    <xf numFmtId="44" fontId="39" fillId="0" borderId="2" xfId="0" applyNumberFormat="1" applyFont="1" applyFill="1" applyBorder="1" applyAlignment="1"/>
    <xf numFmtId="0" fontId="46" fillId="0" borderId="2" xfId="0" applyFont="1" applyFill="1" applyBorder="1" applyAlignment="1"/>
    <xf numFmtId="164" fontId="40" fillId="0" borderId="0" xfId="0" applyNumberFormat="1" applyFont="1" applyFill="1" applyBorder="1" applyProtection="1"/>
    <xf numFmtId="43" fontId="39" fillId="0" borderId="0" xfId="7" applyFont="1" applyFill="1" applyBorder="1" applyProtection="1"/>
    <xf numFmtId="44" fontId="43" fillId="0" borderId="2" xfId="0" applyNumberFormat="1" applyFont="1" applyFill="1" applyBorder="1" applyAlignment="1">
      <alignment horizontal="center"/>
    </xf>
    <xf numFmtId="0" fontId="39" fillId="2" borderId="2" xfId="6" applyFont="1" applyFill="1" applyBorder="1" applyAlignment="1" applyProtection="1">
      <protection locked="0"/>
    </xf>
    <xf numFmtId="0" fontId="39" fillId="11" borderId="2" xfId="6" applyFont="1" applyFill="1" applyBorder="1" applyAlignment="1" applyProtection="1"/>
    <xf numFmtId="9" fontId="47" fillId="0" borderId="0" xfId="4" applyFont="1" applyFill="1" applyBorder="1" applyProtection="1"/>
    <xf numFmtId="0" fontId="39" fillId="0" borderId="55" xfId="0" applyFont="1" applyFill="1" applyBorder="1" applyAlignment="1"/>
    <xf numFmtId="0" fontId="38" fillId="0" borderId="47" xfId="6" applyFont="1" applyFill="1" applyBorder="1" applyAlignment="1" applyProtection="1">
      <alignment horizontal="right"/>
    </xf>
    <xf numFmtId="0" fontId="39" fillId="11" borderId="47" xfId="0" applyFont="1" applyFill="1" applyBorder="1" applyAlignment="1"/>
    <xf numFmtId="44" fontId="43" fillId="0" borderId="47" xfId="0" applyNumberFormat="1" applyFont="1" applyFill="1" applyBorder="1" applyAlignment="1"/>
    <xf numFmtId="44" fontId="39" fillId="0" borderId="47" xfId="0" applyNumberFormat="1" applyFont="1" applyFill="1" applyBorder="1" applyAlignment="1"/>
    <xf numFmtId="44" fontId="39" fillId="0" borderId="48" xfId="0" applyNumberFormat="1" applyFont="1" applyFill="1" applyBorder="1" applyAlignment="1"/>
    <xf numFmtId="0" fontId="38" fillId="0" borderId="69" xfId="0" applyFont="1" applyFill="1" applyBorder="1" applyAlignment="1"/>
    <xf numFmtId="0" fontId="38" fillId="0" borderId="60" xfId="0" applyFont="1" applyFill="1" applyBorder="1" applyAlignment="1"/>
    <xf numFmtId="0" fontId="39" fillId="11" borderId="60" xfId="0" applyFont="1" applyFill="1" applyBorder="1" applyAlignment="1"/>
    <xf numFmtId="44" fontId="50" fillId="0" borderId="60" xfId="0" applyNumberFormat="1" applyFont="1" applyFill="1" applyBorder="1" applyAlignment="1"/>
    <xf numFmtId="44" fontId="38" fillId="0" borderId="60" xfId="0" applyNumberFormat="1" applyFont="1" applyFill="1" applyBorder="1" applyAlignment="1"/>
    <xf numFmtId="44" fontId="38" fillId="0" borderId="61" xfId="0" applyNumberFormat="1" applyFont="1" applyFill="1" applyBorder="1" applyAlignment="1"/>
    <xf numFmtId="0" fontId="39" fillId="0" borderId="6" xfId="0" applyFont="1" applyFill="1" applyBorder="1" applyAlignment="1"/>
    <xf numFmtId="0" fontId="39" fillId="11" borderId="44" xfId="0" applyFont="1" applyFill="1" applyBorder="1" applyAlignment="1"/>
    <xf numFmtId="0" fontId="39" fillId="0" borderId="44" xfId="0" applyFont="1" applyFill="1" applyBorder="1"/>
    <xf numFmtId="0" fontId="39" fillId="0" borderId="66" xfId="0" applyFont="1" applyFill="1" applyBorder="1"/>
    <xf numFmtId="0" fontId="39" fillId="0" borderId="0" xfId="0" applyFont="1" applyFill="1" applyBorder="1" applyAlignment="1" applyProtection="1"/>
    <xf numFmtId="0" fontId="39" fillId="0" borderId="0" xfId="0" applyFont="1" applyFill="1" applyBorder="1" applyAlignment="1" applyProtection="1">
      <alignment vertical="center"/>
    </xf>
    <xf numFmtId="44" fontId="43" fillId="0" borderId="2" xfId="0" applyNumberFormat="1" applyFont="1" applyFill="1" applyBorder="1"/>
    <xf numFmtId="44" fontId="39" fillId="0" borderId="2" xfId="0" applyNumberFormat="1" applyFont="1" applyFill="1" applyBorder="1" applyProtection="1"/>
    <xf numFmtId="44" fontId="39" fillId="0" borderId="14" xfId="0" applyNumberFormat="1" applyFont="1" applyFill="1" applyBorder="1"/>
    <xf numFmtId="44" fontId="39" fillId="0" borderId="2" xfId="0" applyNumberFormat="1" applyFont="1" applyFill="1" applyBorder="1"/>
    <xf numFmtId="0" fontId="39" fillId="0" borderId="2" xfId="6" applyFont="1" applyFill="1" applyBorder="1" applyAlignment="1" applyProtection="1">
      <alignment vertical="center"/>
    </xf>
    <xf numFmtId="44" fontId="39" fillId="2" borderId="2" xfId="0" applyNumberFormat="1" applyFont="1" applyFill="1" applyBorder="1" applyProtection="1">
      <protection locked="0"/>
    </xf>
    <xf numFmtId="164" fontId="39" fillId="0" borderId="0" xfId="0" applyNumberFormat="1" applyFont="1" applyFill="1" applyBorder="1"/>
    <xf numFmtId="0" fontId="39" fillId="0" borderId="2" xfId="6" applyFont="1" applyFill="1" applyBorder="1" applyProtection="1"/>
    <xf numFmtId="0" fontId="39" fillId="11" borderId="2" xfId="0" applyFont="1" applyFill="1" applyBorder="1" applyAlignment="1">
      <alignment vertical="center"/>
    </xf>
    <xf numFmtId="0" fontId="39" fillId="11" borderId="2" xfId="6" applyFont="1" applyFill="1" applyBorder="1" applyAlignment="1" applyProtection="1">
      <alignment horizontal="left" vertical="center"/>
    </xf>
    <xf numFmtId="0" fontId="39" fillId="11" borderId="2" xfId="0" applyFont="1" applyFill="1" applyBorder="1" applyAlignment="1">
      <alignment horizontal="left"/>
    </xf>
    <xf numFmtId="0" fontId="38" fillId="0" borderId="2" xfId="0" applyFont="1" applyFill="1" applyBorder="1"/>
    <xf numFmtId="44" fontId="50" fillId="0" borderId="2" xfId="0" applyNumberFormat="1" applyFont="1" applyFill="1" applyBorder="1"/>
    <xf numFmtId="44" fontId="38" fillId="0" borderId="2" xfId="0" applyNumberFormat="1" applyFont="1" applyFill="1" applyBorder="1"/>
    <xf numFmtId="44" fontId="38" fillId="0" borderId="14" xfId="0" applyNumberFormat="1" applyFont="1" applyFill="1" applyBorder="1"/>
    <xf numFmtId="0" fontId="39" fillId="0" borderId="0" xfId="0" applyNumberFormat="1" applyFont="1" applyFill="1" applyBorder="1" applyProtection="1"/>
    <xf numFmtId="0" fontId="38" fillId="0" borderId="47" xfId="0" applyFont="1" applyFill="1" applyBorder="1" applyAlignment="1">
      <alignment horizontal="right"/>
    </xf>
    <xf numFmtId="0" fontId="39" fillId="0" borderId="48" xfId="0" applyFont="1" applyFill="1" applyBorder="1" applyAlignment="1"/>
    <xf numFmtId="0" fontId="39" fillId="0" borderId="0" xfId="0" applyFont="1" applyFill="1" applyBorder="1" applyAlignment="1"/>
    <xf numFmtId="0" fontId="39" fillId="0" borderId="0" xfId="0" applyFont="1" applyFill="1" applyBorder="1" applyAlignment="1">
      <alignment vertical="center"/>
    </xf>
    <xf numFmtId="0" fontId="52" fillId="0" borderId="0" xfId="5" applyFont="1" applyFill="1" applyBorder="1" applyAlignment="1">
      <alignment vertical="center"/>
    </xf>
    <xf numFmtId="9" fontId="8" fillId="4" borderId="2" xfId="0" applyNumberFormat="1" applyFont="1" applyFill="1" applyBorder="1" applyProtection="1"/>
    <xf numFmtId="9" fontId="8" fillId="4" borderId="14" xfId="0" applyNumberFormat="1" applyFont="1" applyFill="1" applyBorder="1" applyProtection="1"/>
    <xf numFmtId="0" fontId="8" fillId="4" borderId="2" xfId="0" applyNumberFormat="1" applyFont="1" applyFill="1" applyBorder="1" applyProtection="1"/>
    <xf numFmtId="0" fontId="8" fillId="4" borderId="14" xfId="0" applyNumberFormat="1" applyFont="1" applyFill="1" applyBorder="1" applyProtection="1"/>
    <xf numFmtId="0" fontId="8" fillId="4" borderId="2" xfId="0" applyNumberFormat="1" applyFont="1" applyFill="1" applyBorder="1" applyAlignment="1" applyProtection="1">
      <alignment horizontal="right"/>
    </xf>
    <xf numFmtId="0" fontId="8" fillId="4" borderId="14" xfId="0" applyNumberFormat="1" applyFont="1" applyFill="1" applyBorder="1" applyAlignment="1" applyProtection="1">
      <alignment horizontal="right"/>
    </xf>
    <xf numFmtId="0" fontId="8" fillId="4" borderId="23" xfId="0" applyFont="1" applyFill="1" applyBorder="1" applyAlignment="1" applyProtection="1">
      <alignment horizontal="left"/>
    </xf>
    <xf numFmtId="8" fontId="43" fillId="0" borderId="2" xfId="0" applyNumberFormat="1" applyFont="1" applyFill="1" applyBorder="1" applyAlignment="1"/>
    <xf numFmtId="0" fontId="53" fillId="0" borderId="0" xfId="0" applyFont="1" applyFill="1" applyBorder="1"/>
    <xf numFmtId="0" fontId="54" fillId="0" borderId="0" xfId="0" applyFont="1" applyFill="1" applyBorder="1" applyAlignment="1" applyProtection="1">
      <alignment horizontal="right"/>
    </xf>
    <xf numFmtId="0" fontId="53" fillId="0" borderId="0" xfId="0" applyFont="1" applyFill="1" applyBorder="1" applyAlignment="1" applyProtection="1">
      <alignment horizontal="center" vertical="center"/>
    </xf>
    <xf numFmtId="0" fontId="53" fillId="0" borderId="0" xfId="0" applyFont="1" applyFill="1" applyBorder="1" applyProtection="1"/>
    <xf numFmtId="0" fontId="53" fillId="2" borderId="2" xfId="0" applyFont="1" applyFill="1" applyBorder="1" applyAlignment="1" applyProtection="1">
      <alignment horizontal="center"/>
      <protection locked="0"/>
    </xf>
    <xf numFmtId="14" fontId="3" fillId="0" borderId="75" xfId="0" applyNumberFormat="1" applyFont="1" applyFill="1" applyBorder="1" applyAlignment="1">
      <alignment wrapText="1"/>
    </xf>
    <xf numFmtId="164" fontId="5" fillId="0" borderId="7" xfId="0" applyNumberFormat="1" applyFont="1" applyFill="1" applyBorder="1" applyAlignment="1" applyProtection="1">
      <alignment horizontal="right"/>
    </xf>
    <xf numFmtId="0" fontId="56" fillId="0" borderId="0" xfId="0" applyFont="1" applyFill="1" applyBorder="1" applyAlignment="1" applyProtection="1">
      <alignment horizontal="right"/>
    </xf>
    <xf numFmtId="0" fontId="5" fillId="0" borderId="0" xfId="0" applyFont="1" applyFill="1" applyBorder="1" applyAlignment="1">
      <alignment horizontal="right"/>
    </xf>
    <xf numFmtId="0" fontId="36" fillId="0" borderId="32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wrapText="1"/>
    </xf>
    <xf numFmtId="0" fontId="3" fillId="0" borderId="4" xfId="0" applyFont="1" applyFill="1" applyBorder="1" applyAlignment="1" applyProtection="1">
      <alignment horizontal="center"/>
    </xf>
    <xf numFmtId="0" fontId="3" fillId="0" borderId="31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/>
    </xf>
    <xf numFmtId="0" fontId="2" fillId="0" borderId="7" xfId="0" applyFont="1" applyFill="1" applyBorder="1" applyAlignment="1" applyProtection="1"/>
    <xf numFmtId="0" fontId="3" fillId="0" borderId="7" xfId="0" applyFont="1" applyFill="1" applyBorder="1" applyAlignment="1" applyProtection="1">
      <alignment wrapText="1"/>
    </xf>
    <xf numFmtId="166" fontId="39" fillId="2" borderId="2" xfId="4" applyNumberFormat="1" applyFont="1" applyFill="1" applyBorder="1" applyAlignment="1" applyProtection="1">
      <protection locked="0"/>
    </xf>
    <xf numFmtId="166" fontId="39" fillId="0" borderId="14" xfId="0" applyNumberFormat="1" applyFont="1" applyFill="1" applyBorder="1" applyAlignment="1"/>
    <xf numFmtId="166" fontId="8" fillId="2" borderId="2" xfId="0" applyNumberFormat="1" applyFont="1" applyFill="1" applyBorder="1" applyProtection="1">
      <protection locked="0"/>
    </xf>
    <xf numFmtId="166" fontId="8" fillId="2" borderId="2" xfId="4" applyNumberFormat="1" applyFont="1" applyFill="1" applyBorder="1" applyAlignment="1" applyProtection="1">
      <alignment horizontal="center"/>
      <protection locked="0"/>
    </xf>
    <xf numFmtId="166" fontId="8" fillId="2" borderId="22" xfId="4" applyNumberFormat="1" applyFont="1" applyFill="1" applyBorder="1" applyAlignment="1" applyProtection="1">
      <alignment horizontal="center"/>
      <protection locked="0"/>
    </xf>
    <xf numFmtId="0" fontId="3" fillId="0" borderId="63" xfId="0" applyFont="1" applyFill="1" applyBorder="1" applyAlignment="1" applyProtection="1"/>
    <xf numFmtId="0" fontId="4" fillId="0" borderId="18" xfId="0" applyFont="1" applyFill="1" applyBorder="1" applyAlignment="1" applyProtection="1">
      <alignment vertical="top"/>
    </xf>
    <xf numFmtId="0" fontId="8" fillId="0" borderId="17" xfId="0" applyFont="1" applyFill="1" applyBorder="1" applyAlignment="1" applyProtection="1">
      <alignment horizontal="right" vertical="top"/>
    </xf>
    <xf numFmtId="0" fontId="33" fillId="0" borderId="0" xfId="0" applyFont="1" applyFill="1" applyBorder="1" applyAlignment="1" applyProtection="1">
      <alignment horizontal="center" vertical="center" wrapText="1"/>
    </xf>
    <xf numFmtId="0" fontId="8" fillId="0" borderId="24" xfId="0" applyFont="1" applyFill="1" applyBorder="1" applyAlignment="1" applyProtection="1">
      <alignment horizontal="left"/>
    </xf>
    <xf numFmtId="0" fontId="8" fillId="0" borderId="28" xfId="0" applyFont="1" applyBorder="1" applyAlignment="1">
      <alignment horizontal="left"/>
    </xf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2" fillId="0" borderId="49" xfId="0" applyFont="1" applyFill="1" applyBorder="1" applyAlignment="1">
      <alignment horizontal="center" wrapText="1"/>
    </xf>
    <xf numFmtId="0" fontId="2" fillId="0" borderId="44" xfId="0" applyFont="1" applyFill="1" applyBorder="1" applyAlignment="1">
      <alignment horizontal="center" wrapText="1"/>
    </xf>
    <xf numFmtId="0" fontId="2" fillId="0" borderId="66" xfId="0" applyFont="1" applyFill="1" applyBorder="1" applyAlignment="1">
      <alignment horizontal="center" wrapText="1"/>
    </xf>
    <xf numFmtId="14" fontId="3" fillId="0" borderId="34" xfId="0" applyNumberFormat="1" applyFont="1" applyBorder="1" applyAlignment="1"/>
    <xf numFmtId="0" fontId="3" fillId="0" borderId="6" xfId="0" applyFont="1" applyFill="1" applyBorder="1" applyAlignment="1"/>
    <xf numFmtId="0" fontId="3" fillId="0" borderId="7" xfId="0" applyFont="1" applyFill="1" applyBorder="1" applyAlignment="1"/>
    <xf numFmtId="14" fontId="3" fillId="0" borderId="63" xfId="0" applyNumberFormat="1" applyFont="1" applyBorder="1" applyAlignment="1"/>
    <xf numFmtId="0" fontId="3" fillId="0" borderId="29" xfId="0" applyFont="1" applyFill="1" applyBorder="1" applyAlignment="1"/>
    <xf numFmtId="0" fontId="3" fillId="0" borderId="31" xfId="0" applyFont="1" applyFill="1" applyBorder="1" applyAlignment="1"/>
    <xf numFmtId="0" fontId="3" fillId="0" borderId="30" xfId="0" applyFont="1" applyFill="1" applyBorder="1" applyAlignment="1"/>
    <xf numFmtId="0" fontId="3" fillId="0" borderId="0" xfId="0" applyFont="1" applyFill="1" applyBorder="1" applyAlignment="1" applyProtection="1"/>
    <xf numFmtId="0" fontId="3" fillId="0" borderId="6" xfId="0" applyFont="1" applyBorder="1" applyAlignment="1"/>
    <xf numFmtId="0" fontId="4" fillId="0" borderId="0" xfId="0" applyFont="1" applyFill="1" applyBorder="1" applyAlignment="1" applyProtection="1"/>
    <xf numFmtId="0" fontId="56" fillId="0" borderId="0" xfId="0" applyFont="1" applyFill="1" applyBorder="1"/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 wrapText="1"/>
    </xf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/>
    <xf numFmtId="0" fontId="1" fillId="0" borderId="0" xfId="9"/>
    <xf numFmtId="0" fontId="1" fillId="0" borderId="0" xfId="9" applyAlignment="1">
      <alignment horizontal="left"/>
    </xf>
    <xf numFmtId="0" fontId="60" fillId="0" borderId="0" xfId="10" applyAlignment="1" applyProtection="1">
      <alignment horizontal="center"/>
      <protection locked="0"/>
    </xf>
    <xf numFmtId="0" fontId="1" fillId="0" borderId="0" xfId="9" applyAlignment="1">
      <alignment horizontal="center"/>
    </xf>
    <xf numFmtId="0" fontId="59" fillId="0" borderId="0" xfId="9" applyFont="1" applyAlignment="1">
      <alignment wrapText="1"/>
    </xf>
    <xf numFmtId="14" fontId="4" fillId="0" borderId="0" xfId="0" applyNumberFormat="1" applyFont="1" applyFill="1" applyBorder="1" applyAlignment="1"/>
    <xf numFmtId="0" fontId="4" fillId="0" borderId="3" xfId="0" applyFont="1" applyFill="1" applyBorder="1" applyAlignment="1"/>
    <xf numFmtId="0" fontId="4" fillId="0" borderId="6" xfId="0" applyFont="1" applyFill="1" applyBorder="1" applyAlignment="1"/>
    <xf numFmtId="0" fontId="2" fillId="0" borderId="65" xfId="0" applyFont="1" applyFill="1" applyBorder="1" applyAlignment="1">
      <alignment horizontal="center" wrapText="1"/>
    </xf>
    <xf numFmtId="14" fontId="4" fillId="0" borderId="34" xfId="0" applyNumberFormat="1" applyFont="1" applyFill="1" applyBorder="1" applyAlignment="1"/>
    <xf numFmtId="14" fontId="4" fillId="0" borderId="63" xfId="0" applyNumberFormat="1" applyFont="1" applyFill="1" applyBorder="1" applyAlignment="1"/>
    <xf numFmtId="0" fontId="3" fillId="0" borderId="3" xfId="0" applyFont="1" applyBorder="1"/>
    <xf numFmtId="0" fontId="3" fillId="0" borderId="0" xfId="0" applyFont="1"/>
    <xf numFmtId="0" fontId="3" fillId="0" borderId="6" xfId="0" applyFont="1" applyBorder="1"/>
    <xf numFmtId="0" fontId="36" fillId="0" borderId="3" xfId="0" applyFont="1" applyBorder="1" applyAlignment="1">
      <alignment horizontal="center" wrapText="1"/>
    </xf>
    <xf numFmtId="0" fontId="2" fillId="0" borderId="49" xfId="0" applyFont="1" applyBorder="1" applyAlignment="1">
      <alignment horizontal="center" wrapText="1"/>
    </xf>
    <xf numFmtId="0" fontId="2" fillId="0" borderId="44" xfId="0" applyFont="1" applyBorder="1" applyAlignment="1">
      <alignment horizontal="center" wrapText="1"/>
    </xf>
    <xf numFmtId="0" fontId="2" fillId="0" borderId="66" xfId="0" applyFont="1" applyBorder="1" applyAlignment="1">
      <alignment horizontal="center" wrapText="1"/>
    </xf>
    <xf numFmtId="14" fontId="3" fillId="0" borderId="0" xfId="0" applyNumberFormat="1" applyFont="1" applyAlignment="1">
      <alignment horizontal="right" wrapText="1"/>
    </xf>
    <xf numFmtId="0" fontId="3" fillId="0" borderId="6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29" xfId="0" applyFont="1" applyBorder="1" applyAlignment="1">
      <alignment horizontal="left" wrapText="1"/>
    </xf>
    <xf numFmtId="0" fontId="3" fillId="0" borderId="31" xfId="0" applyFont="1" applyBorder="1" applyAlignment="1">
      <alignment horizontal="left" wrapText="1"/>
    </xf>
    <xf numFmtId="0" fontId="3" fillId="0" borderId="30" xfId="0" applyFont="1" applyBorder="1" applyAlignment="1">
      <alignment horizontal="left" wrapText="1"/>
    </xf>
    <xf numFmtId="0" fontId="3" fillId="0" borderId="7" xfId="0" applyFont="1" applyBorder="1"/>
    <xf numFmtId="0" fontId="8" fillId="0" borderId="2" xfId="6" applyFont="1" applyFill="1" applyBorder="1" applyAlignment="1" applyProtection="1">
      <alignment horizontal="left" vertical="center"/>
    </xf>
    <xf numFmtId="0" fontId="54" fillId="0" borderId="0" xfId="0" applyFont="1" applyFill="1" applyBorder="1" applyAlignment="1">
      <alignment horizontal="left" wrapText="1"/>
    </xf>
    <xf numFmtId="0" fontId="54" fillId="0" borderId="1" xfId="0" applyFont="1" applyFill="1" applyBorder="1" applyAlignment="1">
      <alignment horizontal="left" wrapText="1"/>
    </xf>
    <xf numFmtId="0" fontId="53" fillId="0" borderId="0" xfId="0" applyFont="1" applyFill="1" applyBorder="1" applyAlignment="1">
      <alignment horizontal="left" wrapText="1"/>
    </xf>
    <xf numFmtId="0" fontId="53" fillId="0" borderId="0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wrapText="1"/>
    </xf>
    <xf numFmtId="164" fontId="8" fillId="0" borderId="16" xfId="0" applyNumberFormat="1" applyFont="1" applyFill="1" applyBorder="1" applyProtection="1"/>
    <xf numFmtId="164" fontId="8" fillId="0" borderId="17" xfId="0" applyNumberFormat="1" applyFont="1" applyFill="1" applyBorder="1" applyProtection="1"/>
    <xf numFmtId="164" fontId="5" fillId="0" borderId="3" xfId="0" applyNumberFormat="1" applyFont="1" applyFill="1" applyBorder="1" applyAlignment="1" applyProtection="1">
      <alignment horizontal="right"/>
    </xf>
    <xf numFmtId="164" fontId="5" fillId="0" borderId="4" xfId="0" applyNumberFormat="1" applyFont="1" applyFill="1" applyBorder="1" applyAlignment="1" applyProtection="1">
      <alignment horizontal="right"/>
    </xf>
    <xf numFmtId="0" fontId="5" fillId="2" borderId="4" xfId="0" applyNumberFormat="1" applyFont="1" applyFill="1" applyBorder="1" applyAlignment="1" applyProtection="1">
      <alignment horizontal="left"/>
      <protection locked="0"/>
    </xf>
    <xf numFmtId="164" fontId="6" fillId="0" borderId="4" xfId="0" applyNumberFormat="1" applyFont="1" applyFill="1" applyBorder="1" applyAlignment="1" applyProtection="1">
      <alignment horizontal="center" vertical="top" wrapText="1"/>
    </xf>
    <xf numFmtId="164" fontId="6" fillId="0" borderId="5" xfId="0" applyNumberFormat="1" applyFont="1" applyFill="1" applyBorder="1" applyAlignment="1" applyProtection="1">
      <alignment horizontal="center" vertical="top" wrapText="1"/>
    </xf>
    <xf numFmtId="164" fontId="5" fillId="0" borderId="6" xfId="0" applyNumberFormat="1" applyFont="1" applyFill="1" applyBorder="1" applyAlignment="1" applyProtection="1">
      <alignment horizontal="right"/>
    </xf>
    <xf numFmtId="164" fontId="5" fillId="0" borderId="0" xfId="0" applyNumberFormat="1" applyFont="1" applyFill="1" applyBorder="1" applyAlignment="1" applyProtection="1">
      <alignment horizontal="right"/>
    </xf>
    <xf numFmtId="164" fontId="6" fillId="0" borderId="6" xfId="0" applyNumberFormat="1" applyFont="1" applyFill="1" applyBorder="1" applyAlignment="1" applyProtection="1">
      <alignment horizontal="left"/>
    </xf>
    <xf numFmtId="164" fontId="6" fillId="0" borderId="0" xfId="0" applyNumberFormat="1" applyFont="1" applyFill="1" applyBorder="1" applyAlignment="1" applyProtection="1">
      <alignment horizontal="left"/>
    </xf>
    <xf numFmtId="164" fontId="8" fillId="0" borderId="3" xfId="0" applyNumberFormat="1" applyFont="1" applyFill="1" applyBorder="1" applyAlignment="1" applyProtection="1">
      <alignment horizontal="center"/>
    </xf>
    <xf numFmtId="164" fontId="8" fillId="0" borderId="4" xfId="0" applyNumberFormat="1" applyFont="1" applyFill="1" applyBorder="1" applyAlignment="1" applyProtection="1">
      <alignment horizontal="center"/>
    </xf>
    <xf numFmtId="164" fontId="8" fillId="0" borderId="8" xfId="0" applyNumberFormat="1" applyFont="1" applyFill="1" applyBorder="1" applyAlignment="1" applyProtection="1">
      <alignment horizontal="center"/>
    </xf>
    <xf numFmtId="164" fontId="5" fillId="0" borderId="10" xfId="0" applyNumberFormat="1" applyFont="1" applyFill="1" applyBorder="1" applyAlignment="1" applyProtection="1">
      <alignment horizontal="center" vertical="top" wrapText="1"/>
    </xf>
    <xf numFmtId="164" fontId="5" fillId="0" borderId="4" xfId="0" applyNumberFormat="1" applyFont="1" applyFill="1" applyBorder="1" applyAlignment="1" applyProtection="1">
      <alignment horizontal="center" vertical="top" wrapText="1"/>
    </xf>
    <xf numFmtId="164" fontId="5" fillId="0" borderId="5" xfId="0" applyNumberFormat="1" applyFont="1" applyFill="1" applyBorder="1" applyAlignment="1" applyProtection="1">
      <alignment horizontal="center" vertical="top" wrapText="1"/>
    </xf>
    <xf numFmtId="164" fontId="5" fillId="0" borderId="12" xfId="0" applyNumberFormat="1" applyFont="1" applyFill="1" applyBorder="1" applyAlignment="1" applyProtection="1">
      <alignment horizontal="center"/>
    </xf>
    <xf numFmtId="164" fontId="5" fillId="0" borderId="13" xfId="0" applyNumberFormat="1" applyFont="1" applyFill="1" applyBorder="1" applyAlignment="1" applyProtection="1">
      <alignment horizontal="center"/>
    </xf>
    <xf numFmtId="164" fontId="8" fillId="0" borderId="16" xfId="0" applyNumberFormat="1" applyFont="1" applyFill="1" applyBorder="1" applyAlignment="1" applyProtection="1">
      <alignment horizontal="left"/>
    </xf>
    <xf numFmtId="164" fontId="8" fillId="0" borderId="17" xfId="0" applyNumberFormat="1" applyFont="1" applyFill="1" applyBorder="1" applyAlignment="1" applyProtection="1">
      <alignment horizontal="left"/>
    </xf>
    <xf numFmtId="164" fontId="8" fillId="0" borderId="13" xfId="0" applyNumberFormat="1" applyFont="1" applyFill="1" applyBorder="1" applyProtection="1"/>
    <xf numFmtId="164" fontId="5" fillId="0" borderId="16" xfId="0" applyNumberFormat="1" applyFont="1" applyFill="1" applyBorder="1" applyAlignment="1" applyProtection="1">
      <alignment horizontal="center"/>
    </xf>
    <xf numFmtId="164" fontId="5" fillId="0" borderId="17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>
      <alignment horizontal="center" vertical="top" wrapText="1"/>
    </xf>
    <xf numFmtId="164" fontId="8" fillId="0" borderId="20" xfId="0" applyNumberFormat="1" applyFont="1" applyFill="1" applyBorder="1" applyProtection="1"/>
    <xf numFmtId="164" fontId="8" fillId="0" borderId="21" xfId="0" applyNumberFormat="1" applyFont="1" applyFill="1" applyBorder="1" applyProtection="1"/>
    <xf numFmtId="164" fontId="8" fillId="0" borderId="2" xfId="0" applyNumberFormat="1" applyFont="1" applyFill="1" applyBorder="1" applyProtection="1"/>
    <xf numFmtId="164" fontId="8" fillId="0" borderId="25" xfId="0" applyNumberFormat="1" applyFont="1" applyFill="1" applyBorder="1" applyProtection="1"/>
    <xf numFmtId="164" fontId="8" fillId="0" borderId="19" xfId="0" applyNumberFormat="1" applyFont="1" applyFill="1" applyBorder="1" applyProtection="1"/>
    <xf numFmtId="164" fontId="8" fillId="0" borderId="16" xfId="0" applyNumberFormat="1" applyFont="1" applyFill="1" applyBorder="1" applyAlignment="1" applyProtection="1">
      <alignment horizontal="center"/>
    </xf>
    <xf numFmtId="164" fontId="8" fillId="0" borderId="18" xfId="0" applyNumberFormat="1" applyFont="1" applyFill="1" applyBorder="1" applyAlignment="1" applyProtection="1">
      <alignment horizontal="center"/>
    </xf>
    <xf numFmtId="164" fontId="17" fillId="0" borderId="6" xfId="0" applyNumberFormat="1" applyFont="1" applyFill="1" applyBorder="1" applyAlignment="1" applyProtection="1">
      <alignment horizontal="center"/>
    </xf>
    <xf numFmtId="164" fontId="17" fillId="0" borderId="0" xfId="0" applyNumberFormat="1" applyFont="1" applyFill="1" applyBorder="1" applyAlignment="1" applyProtection="1">
      <alignment horizontal="center"/>
    </xf>
    <xf numFmtId="164" fontId="17" fillId="0" borderId="7" xfId="0" applyNumberFormat="1" applyFont="1" applyFill="1" applyBorder="1" applyAlignment="1" applyProtection="1">
      <alignment horizontal="center"/>
    </xf>
    <xf numFmtId="164" fontId="18" fillId="0" borderId="6" xfId="0" applyNumberFormat="1" applyFont="1" applyFill="1" applyBorder="1" applyAlignment="1" applyProtection="1">
      <alignment horizontal="center"/>
    </xf>
    <xf numFmtId="164" fontId="18" fillId="0" borderId="0" xfId="0" applyNumberFormat="1" applyFont="1" applyFill="1" applyBorder="1" applyAlignment="1" applyProtection="1">
      <alignment horizontal="center"/>
    </xf>
    <xf numFmtId="164" fontId="18" fillId="0" borderId="7" xfId="0" applyNumberFormat="1" applyFont="1" applyFill="1" applyBorder="1" applyAlignment="1" applyProtection="1">
      <alignment horizontal="center"/>
    </xf>
    <xf numFmtId="168" fontId="19" fillId="0" borderId="0" xfId="0" applyNumberFormat="1" applyFont="1" applyFill="1" applyBorder="1" applyAlignment="1" applyProtection="1">
      <alignment horizontal="right"/>
    </xf>
    <xf numFmtId="164" fontId="20" fillId="0" borderId="29" xfId="0" applyNumberFormat="1" applyFont="1" applyFill="1" applyBorder="1" applyAlignment="1" applyProtection="1">
      <alignment horizontal="right"/>
    </xf>
    <xf numFmtId="164" fontId="20" fillId="0" borderId="31" xfId="0" applyNumberFormat="1" applyFont="1" applyFill="1" applyBorder="1" applyAlignment="1" applyProtection="1">
      <alignment horizontal="right"/>
    </xf>
    <xf numFmtId="164" fontId="20" fillId="0" borderId="30" xfId="0" applyNumberFormat="1" applyFont="1" applyFill="1" applyBorder="1" applyAlignment="1" applyProtection="1">
      <alignment horizontal="right"/>
    </xf>
    <xf numFmtId="164" fontId="14" fillId="0" borderId="0" xfId="0" applyNumberFormat="1" applyFont="1" applyFill="1" applyBorder="1" applyAlignment="1" applyProtection="1">
      <alignment horizontal="center" wrapText="1"/>
    </xf>
    <xf numFmtId="164" fontId="14" fillId="0" borderId="0" xfId="0" applyNumberFormat="1" applyFont="1" applyFill="1" applyBorder="1" applyAlignment="1" applyProtection="1">
      <alignment horizontal="center"/>
    </xf>
    <xf numFmtId="164" fontId="14" fillId="0" borderId="0" xfId="0" applyNumberFormat="1" applyFont="1" applyFill="1" applyBorder="1" applyAlignment="1" applyProtection="1">
      <alignment horizontal="right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Protection="1"/>
    <xf numFmtId="164" fontId="8" fillId="0" borderId="0" xfId="0" applyNumberFormat="1" applyFont="1" applyFill="1" applyBorder="1" applyAlignment="1" applyProtection="1">
      <alignment horizontal="center" wrapText="1"/>
    </xf>
    <xf numFmtId="164" fontId="4" fillId="0" borderId="0" xfId="0" applyNumberFormat="1" applyFont="1" applyFill="1" applyBorder="1" applyAlignment="1" applyProtection="1">
      <alignment horizontal="center" wrapText="1"/>
    </xf>
    <xf numFmtId="164" fontId="8" fillId="0" borderId="0" xfId="0" applyNumberFormat="1" applyFont="1" applyFill="1" applyBorder="1" applyAlignment="1" applyProtection="1">
      <alignment wrapText="1"/>
    </xf>
    <xf numFmtId="164" fontId="4" fillId="0" borderId="0" xfId="0" applyNumberFormat="1" applyFont="1" applyFill="1" applyBorder="1" applyAlignment="1" applyProtection="1">
      <alignment wrapText="1"/>
    </xf>
    <xf numFmtId="164" fontId="21" fillId="0" borderId="42" xfId="0" applyNumberFormat="1" applyFont="1" applyFill="1" applyBorder="1" applyAlignment="1" applyProtection="1">
      <alignment horizontal="left"/>
    </xf>
    <xf numFmtId="164" fontId="21" fillId="0" borderId="43" xfId="0" applyNumberFormat="1" applyFont="1" applyFill="1" applyBorder="1" applyAlignment="1" applyProtection="1">
      <alignment horizontal="left"/>
    </xf>
    <xf numFmtId="0" fontId="8" fillId="0" borderId="6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>
      <alignment horizontal="left"/>
    </xf>
    <xf numFmtId="0" fontId="8" fillId="2" borderId="3" xfId="0" applyNumberFormat="1" applyFont="1" applyFill="1" applyBorder="1" applyAlignment="1" applyProtection="1">
      <alignment horizontal="left" vertical="top" wrapText="1"/>
      <protection locked="0"/>
    </xf>
    <xf numFmtId="0" fontId="8" fillId="2" borderId="4" xfId="0" applyNumberFormat="1" applyFont="1" applyFill="1" applyBorder="1" applyAlignment="1" applyProtection="1">
      <alignment horizontal="left" vertical="top" wrapText="1"/>
      <protection locked="0"/>
    </xf>
    <xf numFmtId="0" fontId="8" fillId="2" borderId="5" xfId="0" applyNumberFormat="1" applyFont="1" applyFill="1" applyBorder="1" applyAlignment="1" applyProtection="1">
      <alignment horizontal="left" vertical="top" wrapText="1"/>
      <protection locked="0"/>
    </xf>
    <xf numFmtId="0" fontId="8" fillId="2" borderId="6" xfId="0" applyNumberFormat="1" applyFont="1" applyFill="1" applyBorder="1" applyAlignment="1" applyProtection="1">
      <alignment horizontal="left" vertical="top" wrapText="1"/>
      <protection locked="0"/>
    </xf>
    <xf numFmtId="0" fontId="8" fillId="2" borderId="0" xfId="0" applyNumberFormat="1" applyFont="1" applyFill="1" applyBorder="1" applyAlignment="1" applyProtection="1">
      <alignment horizontal="left" vertical="top" wrapText="1"/>
      <protection locked="0"/>
    </xf>
    <xf numFmtId="0" fontId="8" fillId="2" borderId="7" xfId="0" applyNumberFormat="1" applyFont="1" applyFill="1" applyBorder="1" applyAlignment="1" applyProtection="1">
      <alignment horizontal="left" vertical="top" wrapText="1"/>
      <protection locked="0"/>
    </xf>
    <xf numFmtId="0" fontId="8" fillId="2" borderId="29" xfId="0" applyNumberFormat="1" applyFont="1" applyFill="1" applyBorder="1" applyAlignment="1" applyProtection="1">
      <alignment horizontal="left" vertical="top" wrapText="1"/>
      <protection locked="0"/>
    </xf>
    <xf numFmtId="0" fontId="8" fillId="2" borderId="31" xfId="0" applyNumberFormat="1" applyFont="1" applyFill="1" applyBorder="1" applyAlignment="1" applyProtection="1">
      <alignment horizontal="left" vertical="top" wrapText="1"/>
      <protection locked="0"/>
    </xf>
    <xf numFmtId="0" fontId="8" fillId="2" borderId="30" xfId="0" applyNumberFormat="1" applyFont="1" applyFill="1" applyBorder="1" applyAlignment="1" applyProtection="1">
      <alignment horizontal="left" vertical="top" wrapText="1"/>
      <protection locked="0"/>
    </xf>
    <xf numFmtId="14" fontId="8" fillId="0" borderId="0" xfId="0" applyNumberFormat="1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right"/>
    </xf>
    <xf numFmtId="0" fontId="5" fillId="2" borderId="0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left"/>
    </xf>
    <xf numFmtId="0" fontId="5" fillId="0" borderId="3" xfId="0" applyFont="1" applyFill="1" applyBorder="1" applyAlignment="1" applyProtection="1">
      <alignment horizontal="right" vertical="center"/>
    </xf>
    <xf numFmtId="0" fontId="5" fillId="0" borderId="8" xfId="0" applyFont="1" applyFill="1" applyBorder="1" applyAlignment="1" applyProtection="1">
      <alignment horizontal="right" vertical="center"/>
    </xf>
    <xf numFmtId="0" fontId="5" fillId="0" borderId="29" xfId="0" applyFont="1" applyFill="1" applyBorder="1" applyAlignment="1" applyProtection="1">
      <alignment horizontal="right" vertical="center"/>
    </xf>
    <xf numFmtId="0" fontId="5" fillId="0" borderId="45" xfId="0" applyFont="1" applyFill="1" applyBorder="1" applyAlignment="1" applyProtection="1">
      <alignment horizontal="right" vertical="center"/>
    </xf>
    <xf numFmtId="0" fontId="27" fillId="6" borderId="53" xfId="0" applyFont="1" applyFill="1" applyBorder="1" applyAlignment="1" applyProtection="1">
      <alignment horizontal="center" vertical="center" wrapText="1"/>
    </xf>
    <xf numFmtId="0" fontId="27" fillId="6" borderId="56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45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52" xfId="0" applyFont="1" applyFill="1" applyBorder="1" applyAlignment="1" applyProtection="1">
      <alignment horizontal="center" vertical="center"/>
    </xf>
    <xf numFmtId="0" fontId="5" fillId="0" borderId="46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52" xfId="0" applyFont="1" applyFill="1" applyBorder="1" applyAlignment="1" applyProtection="1">
      <alignment horizontal="center" vertical="center" wrapText="1"/>
    </xf>
    <xf numFmtId="0" fontId="5" fillId="0" borderId="46" xfId="0" applyFont="1" applyFill="1" applyBorder="1" applyAlignment="1" applyProtection="1">
      <alignment horizontal="center" vertical="center" wrapText="1"/>
    </xf>
    <xf numFmtId="0" fontId="24" fillId="0" borderId="9" xfId="0" applyFont="1" applyFill="1" applyBorder="1" applyAlignment="1" applyProtection="1">
      <alignment horizontal="center" vertical="center"/>
    </xf>
    <xf numFmtId="0" fontId="24" fillId="0" borderId="52" xfId="0" applyFont="1" applyFill="1" applyBorder="1" applyAlignment="1" applyProtection="1">
      <alignment horizontal="center" vertical="center"/>
    </xf>
    <xf numFmtId="0" fontId="24" fillId="0" borderId="46" xfId="0" applyFont="1" applyFill="1" applyBorder="1" applyAlignment="1" applyProtection="1">
      <alignment horizontal="center" vertical="center"/>
    </xf>
    <xf numFmtId="0" fontId="24" fillId="0" borderId="9" xfId="0" applyFont="1" applyFill="1" applyBorder="1" applyAlignment="1" applyProtection="1">
      <alignment horizontal="center" vertical="center" wrapText="1"/>
    </xf>
    <xf numFmtId="0" fontId="24" fillId="0" borderId="52" xfId="0" applyFont="1" applyFill="1" applyBorder="1" applyAlignment="1" applyProtection="1">
      <alignment horizontal="center" vertical="center" wrapText="1"/>
    </xf>
    <xf numFmtId="0" fontId="24" fillId="0" borderId="46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4" fillId="0" borderId="47" xfId="0" applyFont="1" applyFill="1" applyBorder="1" applyAlignment="1" applyProtection="1">
      <alignment horizontal="center" vertical="center" wrapText="1"/>
    </xf>
    <xf numFmtId="0" fontId="8" fillId="4" borderId="53" xfId="0" applyFont="1" applyFill="1" applyBorder="1" applyAlignment="1" applyProtection="1">
      <alignment horizontal="center" vertical="center" wrapText="1"/>
    </xf>
    <xf numFmtId="0" fontId="8" fillId="4" borderId="56" xfId="0" applyFont="1" applyFill="1" applyBorder="1" applyAlignment="1" applyProtection="1">
      <alignment horizontal="center" vertical="center" wrapText="1"/>
    </xf>
    <xf numFmtId="0" fontId="27" fillId="0" borderId="54" xfId="0" applyFont="1" applyFill="1" applyBorder="1" applyAlignment="1" applyProtection="1">
      <alignment horizontal="center" vertical="center" wrapText="1"/>
    </xf>
    <xf numFmtId="0" fontId="28" fillId="0" borderId="57" xfId="0" applyFont="1" applyFill="1" applyBorder="1" applyAlignment="1" applyProtection="1">
      <alignment horizontal="center" vertical="center" wrapText="1"/>
    </xf>
    <xf numFmtId="0" fontId="27" fillId="0" borderId="52" xfId="0" applyFont="1" applyFill="1" applyBorder="1" applyAlignment="1" applyProtection="1">
      <alignment horizontal="center" vertical="center" wrapText="1"/>
    </xf>
    <xf numFmtId="0" fontId="28" fillId="0" borderId="46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left"/>
    </xf>
    <xf numFmtId="0" fontId="27" fillId="0" borderId="24" xfId="0" applyFont="1" applyFill="1" applyBorder="1" applyAlignment="1" applyProtection="1">
      <alignment horizontal="left"/>
    </xf>
    <xf numFmtId="0" fontId="27" fillId="0" borderId="18" xfId="0" applyFont="1" applyFill="1" applyBorder="1" applyAlignment="1" applyProtection="1">
      <alignment horizontal="left"/>
    </xf>
    <xf numFmtId="0" fontId="5" fillId="0" borderId="4" xfId="0" applyFont="1" applyFill="1" applyBorder="1" applyAlignment="1" applyProtection="1">
      <alignment horizontal="right"/>
    </xf>
    <xf numFmtId="0" fontId="29" fillId="0" borderId="29" xfId="0" applyFont="1" applyFill="1" applyBorder="1" applyAlignment="1" applyProtection="1">
      <alignment horizontal="right" vertical="top" wrapText="1"/>
    </xf>
    <xf numFmtId="0" fontId="29" fillId="0" borderId="31" xfId="0" applyFont="1" applyFill="1" applyBorder="1" applyAlignment="1" applyProtection="1">
      <alignment horizontal="right" vertical="top"/>
    </xf>
    <xf numFmtId="0" fontId="29" fillId="0" borderId="30" xfId="0" applyFont="1" applyFill="1" applyBorder="1" applyAlignment="1" applyProtection="1">
      <alignment horizontal="right" vertical="top"/>
    </xf>
    <xf numFmtId="0" fontId="27" fillId="0" borderId="0" xfId="0" applyFont="1" applyFill="1" applyBorder="1" applyAlignment="1" applyProtection="1">
      <alignment horizontal="left"/>
    </xf>
    <xf numFmtId="0" fontId="24" fillId="0" borderId="50" xfId="0" applyFont="1" applyFill="1" applyBorder="1" applyAlignment="1" applyProtection="1">
      <alignment horizontal="center" vertical="center"/>
    </xf>
    <xf numFmtId="0" fontId="24" fillId="0" borderId="53" xfId="0" applyFont="1" applyFill="1" applyBorder="1" applyAlignment="1" applyProtection="1">
      <alignment horizontal="center" vertical="center"/>
    </xf>
    <xf numFmtId="0" fontId="24" fillId="0" borderId="56" xfId="0" applyFont="1" applyFill="1" applyBorder="1" applyAlignment="1" applyProtection="1">
      <alignment horizontal="center" vertical="center"/>
    </xf>
    <xf numFmtId="0" fontId="8" fillId="0" borderId="6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8" fillId="0" borderId="29" xfId="0" applyFont="1" applyFill="1" applyBorder="1" applyAlignment="1" applyProtection="1">
      <alignment horizontal="center" vertical="center"/>
    </xf>
    <xf numFmtId="0" fontId="8" fillId="0" borderId="31" xfId="0" applyFont="1" applyFill="1" applyBorder="1" applyAlignment="1" applyProtection="1">
      <alignment horizontal="center" vertical="center"/>
    </xf>
    <xf numFmtId="0" fontId="8" fillId="0" borderId="45" xfId="0" applyFont="1" applyFill="1" applyBorder="1" applyAlignment="1" applyProtection="1">
      <alignment horizontal="center" vertical="center"/>
    </xf>
    <xf numFmtId="0" fontId="27" fillId="0" borderId="6" xfId="0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 vertical="center"/>
    </xf>
    <xf numFmtId="0" fontId="27" fillId="0" borderId="29" xfId="0" applyFont="1" applyFill="1" applyBorder="1" applyAlignment="1" applyProtection="1">
      <alignment horizontal="center" vertical="center"/>
    </xf>
    <xf numFmtId="0" fontId="27" fillId="0" borderId="31" xfId="0" applyFont="1" applyFill="1" applyBorder="1" applyAlignment="1" applyProtection="1">
      <alignment horizontal="center" vertical="center"/>
    </xf>
    <xf numFmtId="0" fontId="27" fillId="0" borderId="45" xfId="0" applyFont="1" applyFill="1" applyBorder="1" applyAlignment="1" applyProtection="1">
      <alignment horizontal="center" vertical="center"/>
    </xf>
    <xf numFmtId="0" fontId="8" fillId="2" borderId="24" xfId="0" applyFont="1" applyFill="1" applyBorder="1" applyAlignment="1" applyProtection="1">
      <alignment horizontal="left" vertical="top"/>
      <protection locked="0"/>
    </xf>
    <xf numFmtId="0" fontId="8" fillId="2" borderId="18" xfId="0" applyFont="1" applyFill="1" applyBorder="1" applyAlignment="1" applyProtection="1">
      <alignment horizontal="left" vertical="top"/>
      <protection locked="0"/>
    </xf>
    <xf numFmtId="0" fontId="8" fillId="2" borderId="17" xfId="0" applyFont="1" applyFill="1" applyBorder="1" applyAlignment="1" applyProtection="1">
      <alignment horizontal="left" vertical="top"/>
      <protection locked="0"/>
    </xf>
    <xf numFmtId="0" fontId="27" fillId="2" borderId="24" xfId="0" applyFont="1" applyFill="1" applyBorder="1" applyAlignment="1" applyProtection="1">
      <alignment horizontal="left" vertical="top"/>
    </xf>
    <xf numFmtId="0" fontId="27" fillId="2" borderId="18" xfId="0" applyFont="1" applyFill="1" applyBorder="1" applyAlignment="1" applyProtection="1">
      <alignment horizontal="left" vertical="top"/>
    </xf>
    <xf numFmtId="0" fontId="27" fillId="2" borderId="17" xfId="0" applyFont="1" applyFill="1" applyBorder="1" applyAlignment="1" applyProtection="1">
      <alignment horizontal="left" vertical="top"/>
    </xf>
    <xf numFmtId="0" fontId="8" fillId="2" borderId="51" xfId="0" applyFont="1" applyFill="1" applyBorder="1" applyAlignment="1" applyProtection="1">
      <alignment horizontal="left" vertical="top"/>
      <protection locked="0"/>
    </xf>
    <xf numFmtId="0" fontId="3" fillId="0" borderId="64" xfId="0" applyFont="1" applyFill="1" applyBorder="1" applyAlignment="1" applyProtection="1">
      <alignment horizontal="left" vertical="top"/>
      <protection locked="0"/>
    </xf>
    <xf numFmtId="0" fontId="3" fillId="0" borderId="65" xfId="0" applyFont="1" applyFill="1" applyBorder="1" applyAlignment="1" applyProtection="1">
      <alignment horizontal="left" vertical="top"/>
      <protection locked="0"/>
    </xf>
    <xf numFmtId="0" fontId="5" fillId="0" borderId="3" xfId="0" applyFont="1" applyFill="1" applyBorder="1" applyAlignment="1" applyProtection="1">
      <alignment horizontal="center"/>
    </xf>
    <xf numFmtId="0" fontId="4" fillId="0" borderId="4" xfId="0" applyFont="1" applyFill="1" applyBorder="1"/>
    <xf numFmtId="0" fontId="4" fillId="0" borderId="8" xfId="0" applyFont="1" applyFill="1" applyBorder="1"/>
    <xf numFmtId="0" fontId="5" fillId="0" borderId="50" xfId="0" applyFont="1" applyFill="1" applyBorder="1" applyAlignment="1" applyProtection="1">
      <alignment horizontal="center" vertical="center"/>
    </xf>
    <xf numFmtId="0" fontId="5" fillId="0" borderId="53" xfId="0" applyFont="1" applyFill="1" applyBorder="1" applyAlignment="1" applyProtection="1">
      <alignment horizontal="center" vertical="center"/>
    </xf>
    <xf numFmtId="0" fontId="5" fillId="0" borderId="56" xfId="0" applyFont="1" applyFill="1" applyBorder="1" applyAlignment="1" applyProtection="1">
      <alignment horizontal="center" vertical="center"/>
    </xf>
    <xf numFmtId="0" fontId="24" fillId="0" borderId="3" xfId="0" applyFont="1" applyFill="1" applyBorder="1" applyAlignment="1" applyProtection="1">
      <alignment horizontal="center"/>
    </xf>
    <xf numFmtId="0" fontId="28" fillId="0" borderId="4" xfId="0" applyFont="1" applyFill="1" applyBorder="1" applyProtection="1"/>
    <xf numFmtId="0" fontId="28" fillId="0" borderId="8" xfId="0" applyFont="1" applyFill="1" applyBorder="1" applyProtection="1"/>
    <xf numFmtId="0" fontId="4" fillId="0" borderId="18" xfId="0" applyFont="1" applyFill="1" applyBorder="1" applyAlignment="1" applyProtection="1">
      <alignment horizontal="left" vertical="top"/>
      <protection locked="0"/>
    </xf>
    <xf numFmtId="0" fontId="4" fillId="0" borderId="17" xfId="0" applyFont="1" applyFill="1" applyBorder="1" applyAlignment="1" applyProtection="1">
      <alignment horizontal="left" vertical="top"/>
      <protection locked="0"/>
    </xf>
    <xf numFmtId="0" fontId="28" fillId="0" borderId="18" xfId="0" applyFont="1" applyFill="1" applyBorder="1" applyAlignment="1" applyProtection="1">
      <alignment horizontal="left" vertical="top"/>
    </xf>
    <xf numFmtId="0" fontId="28" fillId="0" borderId="17" xfId="0" applyFont="1" applyFill="1" applyBorder="1" applyAlignment="1" applyProtection="1">
      <alignment horizontal="left" vertical="top"/>
    </xf>
    <xf numFmtId="0" fontId="8" fillId="0" borderId="24" xfId="0" applyFont="1" applyFill="1" applyBorder="1" applyAlignment="1" applyProtection="1">
      <alignment horizontal="left"/>
    </xf>
    <xf numFmtId="0" fontId="4" fillId="0" borderId="18" xfId="0" applyFont="1" applyFill="1" applyBorder="1" applyAlignment="1" applyProtection="1">
      <alignment horizontal="left"/>
    </xf>
    <xf numFmtId="0" fontId="4" fillId="0" borderId="17" xfId="0" applyFont="1" applyFill="1" applyBorder="1" applyAlignment="1" applyProtection="1">
      <alignment horizontal="left"/>
    </xf>
    <xf numFmtId="0" fontId="6" fillId="0" borderId="60" xfId="0" applyFont="1" applyFill="1" applyBorder="1" applyAlignment="1" applyProtection="1">
      <alignment horizontal="center"/>
    </xf>
    <xf numFmtId="0" fontId="24" fillId="0" borderId="29" xfId="0" applyFont="1" applyFill="1" applyBorder="1" applyProtection="1"/>
    <xf numFmtId="0" fontId="24" fillId="0" borderId="31" xfId="0" applyFont="1" applyFill="1" applyBorder="1" applyProtection="1"/>
    <xf numFmtId="0" fontId="24" fillId="0" borderId="45" xfId="0" applyFont="1" applyFill="1" applyBorder="1" applyProtection="1"/>
    <xf numFmtId="0" fontId="27" fillId="0" borderId="17" xfId="0" applyFont="1" applyFill="1" applyBorder="1" applyAlignment="1" applyProtection="1">
      <alignment horizontal="left"/>
    </xf>
    <xf numFmtId="0" fontId="6" fillId="0" borderId="18" xfId="0" applyFont="1" applyFill="1" applyBorder="1" applyAlignment="1" applyProtection="1">
      <alignment horizontal="center"/>
    </xf>
    <xf numFmtId="0" fontId="6" fillId="0" borderId="17" xfId="0" applyFont="1" applyFill="1" applyBorder="1" applyAlignment="1" applyProtection="1">
      <alignment horizontal="center"/>
    </xf>
    <xf numFmtId="0" fontId="24" fillId="0" borderId="18" xfId="0" applyFont="1" applyFill="1" applyBorder="1" applyAlignment="1" applyProtection="1">
      <alignment horizontal="center"/>
    </xf>
    <xf numFmtId="0" fontId="24" fillId="0" borderId="17" xfId="0" applyFont="1" applyFill="1" applyBorder="1" applyAlignment="1" applyProtection="1">
      <alignment horizontal="center"/>
    </xf>
    <xf numFmtId="168" fontId="27" fillId="2" borderId="67" xfId="0" applyNumberFormat="1" applyFont="1" applyFill="1" applyBorder="1" applyAlignment="1" applyProtection="1">
      <alignment horizontal="left"/>
    </xf>
    <xf numFmtId="168" fontId="27" fillId="2" borderId="68" xfId="0" applyNumberFormat="1" applyFont="1" applyFill="1" applyBorder="1" applyAlignment="1" applyProtection="1">
      <alignment horizontal="left"/>
    </xf>
    <xf numFmtId="168" fontId="8" fillId="2" borderId="16" xfId="0" applyNumberFormat="1" applyFont="1" applyFill="1" applyBorder="1" applyAlignment="1" applyProtection="1">
      <alignment horizontal="left"/>
      <protection locked="0"/>
    </xf>
    <xf numFmtId="168" fontId="8" fillId="2" borderId="17" xfId="0" applyNumberFormat="1" applyFont="1" applyFill="1" applyBorder="1" applyAlignment="1" applyProtection="1">
      <alignment horizontal="left"/>
      <protection locked="0"/>
    </xf>
    <xf numFmtId="14" fontId="8" fillId="0" borderId="4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Protection="1"/>
    <xf numFmtId="5" fontId="24" fillId="9" borderId="42" xfId="2" applyNumberFormat="1" applyFont="1" applyFill="1" applyBorder="1" applyAlignment="1" applyProtection="1">
      <alignment horizontal="center"/>
    </xf>
    <xf numFmtId="5" fontId="24" fillId="9" borderId="72" xfId="2" applyNumberFormat="1" applyFont="1" applyFill="1" applyBorder="1" applyAlignment="1" applyProtection="1">
      <alignment horizontal="center"/>
    </xf>
    <xf numFmtId="5" fontId="24" fillId="9" borderId="43" xfId="2" applyNumberFormat="1" applyFont="1" applyFill="1" applyBorder="1" applyAlignment="1" applyProtection="1">
      <alignment horizontal="center"/>
    </xf>
    <xf numFmtId="0" fontId="4" fillId="0" borderId="42" xfId="0" applyFont="1" applyFill="1" applyBorder="1" applyAlignment="1" applyProtection="1">
      <alignment horizontal="center"/>
    </xf>
    <xf numFmtId="0" fontId="4" fillId="0" borderId="72" xfId="0" applyFont="1" applyFill="1" applyBorder="1" applyAlignment="1" applyProtection="1">
      <alignment horizontal="center"/>
    </xf>
    <xf numFmtId="0" fontId="5" fillId="0" borderId="31" xfId="0" applyFont="1" applyFill="1" applyBorder="1" applyAlignment="1" applyProtection="1">
      <alignment horizontal="right"/>
    </xf>
    <xf numFmtId="5" fontId="5" fillId="0" borderId="31" xfId="2" applyNumberFormat="1" applyFont="1" applyFill="1" applyBorder="1" applyAlignment="1" applyProtection="1">
      <alignment horizontal="center"/>
    </xf>
    <xf numFmtId="5" fontId="5" fillId="0" borderId="30" xfId="2" applyNumberFormat="1" applyFont="1" applyFill="1" applyBorder="1" applyAlignment="1" applyProtection="1">
      <alignment horizontal="center"/>
    </xf>
    <xf numFmtId="0" fontId="24" fillId="0" borderId="42" xfId="0" applyFont="1" applyFill="1" applyBorder="1" applyAlignment="1" applyProtection="1">
      <alignment horizontal="right"/>
    </xf>
    <xf numFmtId="0" fontId="24" fillId="0" borderId="43" xfId="0" applyFont="1" applyFill="1" applyBorder="1" applyAlignment="1" applyProtection="1">
      <alignment horizontal="right"/>
    </xf>
    <xf numFmtId="0" fontId="8" fillId="0" borderId="31" xfId="0" applyNumberFormat="1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center" vertical="center" wrapText="1"/>
    </xf>
    <xf numFmtId="0" fontId="38" fillId="0" borderId="44" xfId="0" applyFont="1" applyFill="1" applyBorder="1" applyAlignment="1">
      <alignment horizontal="left"/>
    </xf>
    <xf numFmtId="0" fontId="38" fillId="0" borderId="66" xfId="0" applyFont="1" applyFill="1" applyBorder="1" applyAlignment="1">
      <alignment horizontal="left"/>
    </xf>
    <xf numFmtId="0" fontId="38" fillId="2" borderId="0" xfId="0" applyFont="1" applyFill="1" applyBorder="1" applyAlignment="1" applyProtection="1">
      <alignment horizontal="left"/>
      <protection locked="0"/>
    </xf>
    <xf numFmtId="0" fontId="38" fillId="0" borderId="0" xfId="0" applyFont="1" applyFill="1" applyBorder="1" applyAlignment="1" applyProtection="1">
      <alignment horizontal="right"/>
    </xf>
    <xf numFmtId="14" fontId="38" fillId="2" borderId="0" xfId="0" applyNumberFormat="1" applyFont="1" applyFill="1" applyBorder="1" applyAlignment="1" applyProtection="1">
      <alignment horizontal="left"/>
      <protection locked="0"/>
    </xf>
    <xf numFmtId="0" fontId="38" fillId="0" borderId="49" xfId="0" applyFont="1" applyFill="1" applyBorder="1" applyAlignment="1" applyProtection="1">
      <alignment horizontal="right" vertical="center"/>
    </xf>
    <xf numFmtId="0" fontId="38" fillId="0" borderId="44" xfId="0" applyFont="1" applyFill="1" applyBorder="1" applyAlignment="1" applyProtection="1">
      <alignment horizontal="right" vertical="center"/>
    </xf>
    <xf numFmtId="0" fontId="38" fillId="0" borderId="55" xfId="0" applyFont="1" applyFill="1" applyBorder="1" applyAlignment="1" applyProtection="1">
      <alignment horizontal="right" vertical="center"/>
    </xf>
    <xf numFmtId="0" fontId="38" fillId="0" borderId="47" xfId="0" applyFont="1" applyFill="1" applyBorder="1" applyAlignment="1" applyProtection="1">
      <alignment horizontal="right" vertical="center"/>
    </xf>
    <xf numFmtId="164" fontId="42" fillId="0" borderId="31" xfId="0" applyNumberFormat="1" applyFont="1" applyFill="1" applyBorder="1" applyAlignment="1" applyProtection="1">
      <alignment horizontal="left"/>
    </xf>
    <xf numFmtId="0" fontId="38" fillId="0" borderId="47" xfId="0" applyFont="1" applyFill="1" applyBorder="1" applyAlignment="1">
      <alignment horizontal="center"/>
    </xf>
    <xf numFmtId="0" fontId="39" fillId="0" borderId="15" xfId="0" applyFont="1" applyFill="1" applyBorder="1" applyAlignment="1">
      <alignment horizontal="center"/>
    </xf>
    <xf numFmtId="0" fontId="39" fillId="0" borderId="2" xfId="0" applyFont="1" applyFill="1" applyBorder="1" applyAlignment="1">
      <alignment horizontal="center"/>
    </xf>
    <xf numFmtId="0" fontId="39" fillId="0" borderId="14" xfId="0" applyFont="1" applyFill="1" applyBorder="1" applyAlignment="1">
      <alignment horizontal="center"/>
    </xf>
    <xf numFmtId="0" fontId="45" fillId="0" borderId="15" xfId="0" applyFont="1" applyFill="1" applyBorder="1" applyAlignment="1">
      <alignment horizontal="left"/>
    </xf>
    <xf numFmtId="0" fontId="45" fillId="0" borderId="2" xfId="0" applyFont="1" applyFill="1" applyBorder="1" applyAlignment="1">
      <alignment horizontal="left"/>
    </xf>
    <xf numFmtId="0" fontId="39" fillId="0" borderId="24" xfId="0" applyFont="1" applyFill="1" applyBorder="1" applyAlignment="1">
      <alignment horizontal="center"/>
    </xf>
    <xf numFmtId="0" fontId="39" fillId="0" borderId="18" xfId="0" applyFont="1" applyFill="1" applyBorder="1" applyAlignment="1">
      <alignment horizontal="center"/>
    </xf>
    <xf numFmtId="0" fontId="39" fillId="0" borderId="19" xfId="0" applyFont="1" applyFill="1" applyBorder="1" applyAlignment="1">
      <alignment horizontal="center"/>
    </xf>
    <xf numFmtId="0" fontId="48" fillId="0" borderId="42" xfId="0" applyFont="1" applyFill="1" applyBorder="1" applyAlignment="1">
      <alignment horizontal="left" vertical="top" wrapText="1"/>
    </xf>
    <xf numFmtId="0" fontId="48" fillId="0" borderId="72" xfId="0" applyFont="1" applyFill="1" applyBorder="1" applyAlignment="1">
      <alignment horizontal="left" vertical="top" wrapText="1"/>
    </xf>
    <xf numFmtId="0" fontId="49" fillId="0" borderId="72" xfId="0" applyFont="1" applyFill="1" applyBorder="1" applyAlignment="1">
      <alignment horizontal="right"/>
    </xf>
    <xf numFmtId="0" fontId="49" fillId="0" borderId="43" xfId="0" applyFont="1" applyFill="1" applyBorder="1" applyAlignment="1">
      <alignment horizontal="right"/>
    </xf>
    <xf numFmtId="0" fontId="51" fillId="0" borderId="72" xfId="0" applyFont="1" applyFill="1" applyBorder="1" applyAlignment="1">
      <alignment horizontal="left" vertical="top" wrapText="1"/>
    </xf>
    <xf numFmtId="0" fontId="49" fillId="0" borderId="0" xfId="0" applyFont="1" applyFill="1" applyBorder="1" applyAlignment="1">
      <alignment horizontal="right"/>
    </xf>
    <xf numFmtId="0" fontId="49" fillId="0" borderId="7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center"/>
    </xf>
    <xf numFmtId="0" fontId="45" fillId="0" borderId="49" xfId="0" applyFont="1" applyFill="1" applyBorder="1" applyAlignment="1">
      <alignment horizontal="left"/>
    </xf>
    <xf numFmtId="0" fontId="45" fillId="0" borderId="44" xfId="0" applyFont="1" applyFill="1" applyBorder="1" applyAlignment="1">
      <alignment horizontal="left"/>
    </xf>
    <xf numFmtId="0" fontId="51" fillId="0" borderId="24" xfId="0" applyFont="1" applyFill="1" applyBorder="1" applyAlignment="1">
      <alignment horizontal="left"/>
    </xf>
    <xf numFmtId="0" fontId="51" fillId="0" borderId="18" xfId="0" applyFont="1" applyFill="1" applyBorder="1" applyAlignment="1">
      <alignment horizontal="left"/>
    </xf>
    <xf numFmtId="0" fontId="51" fillId="0" borderId="19" xfId="0" applyFont="1" applyFill="1" applyBorder="1" applyAlignment="1">
      <alignment horizontal="left"/>
    </xf>
    <xf numFmtId="0" fontId="39" fillId="0" borderId="11" xfId="0" applyFont="1" applyFill="1" applyBorder="1" applyAlignment="1">
      <alignment horizontal="left"/>
    </xf>
    <xf numFmtId="0" fontId="39" fillId="0" borderId="12" xfId="0" applyFont="1" applyFill="1" applyBorder="1" applyAlignment="1">
      <alignment horizontal="left"/>
    </xf>
    <xf numFmtId="0" fontId="39" fillId="0" borderId="73" xfId="0" applyFont="1" applyFill="1" applyBorder="1" applyAlignment="1">
      <alignment horizontal="left"/>
    </xf>
    <xf numFmtId="0" fontId="39" fillId="2" borderId="59" xfId="0" applyFont="1" applyFill="1" applyBorder="1" applyAlignment="1" applyProtection="1">
      <alignment horizontal="left" vertical="top" wrapText="1"/>
      <protection locked="0"/>
    </xf>
    <xf numFmtId="0" fontId="39" fillId="2" borderId="40" xfId="0" applyFont="1" applyFill="1" applyBorder="1" applyAlignment="1" applyProtection="1">
      <alignment horizontal="left" vertical="top" wrapText="1"/>
      <protection locked="0"/>
    </xf>
    <xf numFmtId="0" fontId="39" fillId="2" borderId="74" xfId="0" applyFont="1" applyFill="1" applyBorder="1" applyAlignment="1" applyProtection="1">
      <alignment horizontal="left" vertical="top" wrapText="1"/>
      <protection locked="0"/>
    </xf>
    <xf numFmtId="0" fontId="39" fillId="2" borderId="6" xfId="0" applyFont="1" applyFill="1" applyBorder="1" applyAlignment="1" applyProtection="1">
      <alignment horizontal="left" vertical="top" wrapText="1"/>
      <protection locked="0"/>
    </xf>
    <xf numFmtId="0" fontId="39" fillId="2" borderId="0" xfId="0" applyFont="1" applyFill="1" applyBorder="1" applyAlignment="1" applyProtection="1">
      <alignment horizontal="left" vertical="top" wrapText="1"/>
      <protection locked="0"/>
    </xf>
    <xf numFmtId="0" fontId="39" fillId="2" borderId="7" xfId="0" applyFont="1" applyFill="1" applyBorder="1" applyAlignment="1" applyProtection="1">
      <alignment horizontal="left" vertical="top" wrapText="1"/>
      <protection locked="0"/>
    </xf>
    <xf numFmtId="0" fontId="39" fillId="2" borderId="29" xfId="0" applyFont="1" applyFill="1" applyBorder="1" applyAlignment="1" applyProtection="1">
      <alignment horizontal="left" vertical="top" wrapText="1"/>
      <protection locked="0"/>
    </xf>
    <xf numFmtId="0" fontId="39" fillId="2" borderId="31" xfId="0" applyFont="1" applyFill="1" applyBorder="1" applyAlignment="1" applyProtection="1">
      <alignment horizontal="left" vertical="top" wrapText="1"/>
      <protection locked="0"/>
    </xf>
    <xf numFmtId="0" fontId="39" fillId="2" borderId="30" xfId="0" applyFont="1" applyFill="1" applyBorder="1" applyAlignment="1" applyProtection="1">
      <alignment horizontal="left" vertical="top" wrapText="1"/>
      <protection locked="0"/>
    </xf>
    <xf numFmtId="14" fontId="21" fillId="0" borderId="4" xfId="5" applyNumberFormat="1" applyFont="1" applyFill="1" applyBorder="1" applyAlignment="1">
      <alignment horizontal="left" vertical="center" wrapText="1"/>
    </xf>
    <xf numFmtId="0" fontId="52" fillId="0" borderId="4" xfId="5" applyFont="1" applyFill="1" applyBorder="1" applyAlignment="1">
      <alignment horizontal="left" vertical="center" wrapText="1"/>
    </xf>
    <xf numFmtId="14" fontId="39" fillId="0" borderId="0" xfId="0" applyNumberFormat="1" applyFont="1" applyFill="1" applyBorder="1" applyAlignment="1" applyProtection="1">
      <alignment horizontal="left"/>
    </xf>
    <xf numFmtId="0" fontId="59" fillId="0" borderId="0" xfId="9" applyFont="1" applyAlignment="1">
      <alignment horizontal="center" vertical="center" wrapText="1"/>
    </xf>
    <xf numFmtId="0" fontId="55" fillId="0" borderId="24" xfId="0" applyFont="1" applyFill="1" applyBorder="1" applyAlignment="1">
      <alignment horizontal="left" wrapText="1"/>
    </xf>
    <xf numFmtId="0" fontId="55" fillId="0" borderId="18" xfId="0" applyFont="1" applyFill="1" applyBorder="1" applyAlignment="1">
      <alignment horizontal="left" wrapText="1"/>
    </xf>
    <xf numFmtId="0" fontId="55" fillId="0" borderId="19" xfId="0" applyFont="1" applyFill="1" applyBorder="1" applyAlignment="1">
      <alignment horizontal="left" wrapText="1"/>
    </xf>
    <xf numFmtId="0" fontId="36" fillId="0" borderId="42" xfId="0" applyFont="1" applyFill="1" applyBorder="1" applyAlignment="1">
      <alignment horizontal="center" wrapText="1"/>
    </xf>
    <xf numFmtId="0" fontId="36" fillId="0" borderId="72" xfId="0" applyFont="1" applyFill="1" applyBorder="1" applyAlignment="1">
      <alignment horizontal="center" wrapText="1"/>
    </xf>
    <xf numFmtId="0" fontId="36" fillId="0" borderId="43" xfId="0" applyFont="1" applyFill="1" applyBorder="1" applyAlignment="1">
      <alignment horizontal="center" wrapText="1"/>
    </xf>
    <xf numFmtId="0" fontId="36" fillId="0" borderId="42" xfId="0" applyFont="1" applyBorder="1" applyAlignment="1">
      <alignment horizontal="center" wrapText="1"/>
    </xf>
    <xf numFmtId="0" fontId="36" fillId="0" borderId="72" xfId="0" applyFont="1" applyBorder="1" applyAlignment="1">
      <alignment horizontal="center" wrapText="1"/>
    </xf>
    <xf numFmtId="0" fontId="36" fillId="0" borderId="43" xfId="0" applyFont="1" applyBorder="1" applyAlignment="1">
      <alignment horizontal="center" wrapText="1"/>
    </xf>
    <xf numFmtId="0" fontId="55" fillId="0" borderId="24" xfId="0" applyFont="1" applyBorder="1" applyAlignment="1">
      <alignment horizontal="left" wrapText="1"/>
    </xf>
    <xf numFmtId="0" fontId="55" fillId="0" borderId="18" xfId="0" applyFont="1" applyBorder="1" applyAlignment="1">
      <alignment horizontal="left" wrapText="1"/>
    </xf>
    <xf numFmtId="0" fontId="55" fillId="0" borderId="19" xfId="0" applyFont="1" applyBorder="1" applyAlignment="1">
      <alignment horizontal="left" wrapText="1"/>
    </xf>
  </cellXfs>
  <cellStyles count="11">
    <cellStyle name="Comma" xfId="1" builtinId="3"/>
    <cellStyle name="Comma 2" xfId="7" xr:uid="{00000000-0005-0000-0000-000001000000}"/>
    <cellStyle name="Currency" xfId="2" builtinId="4"/>
    <cellStyle name="Hyperlink" xfId="10" builtinId="8"/>
    <cellStyle name="Normal" xfId="0" builtinId="0"/>
    <cellStyle name="Normal 2" xfId="6" xr:uid="{00000000-0005-0000-0000-000004000000}"/>
    <cellStyle name="Normal 3 2" xfId="5" xr:uid="{00000000-0005-0000-0000-000005000000}"/>
    <cellStyle name="Normal 4" xfId="8" xr:uid="{00000000-0005-0000-0000-000006000000}"/>
    <cellStyle name="Normal 4 2" xfId="9" xr:uid="{B24D4A4A-1757-4A0A-9D89-71465A2A5183}"/>
    <cellStyle name="Percent" xfId="3" builtinId="5"/>
    <cellStyle name="Percent 2" xfId="4" xr:uid="{00000000-0005-0000-0000-000008000000}"/>
  </cellStyles>
  <dxfs count="60">
    <dxf>
      <font>
        <color rgb="FF000000"/>
      </font>
      <fill>
        <patternFill>
          <bgColor theme="1"/>
        </patternFill>
      </fill>
    </dxf>
    <dxf>
      <font>
        <color rgb="FFFF0000"/>
      </font>
    </dxf>
    <dxf>
      <font>
        <color rgb="FFFF0000"/>
      </font>
    </dxf>
    <dxf>
      <font>
        <color rgb="FFFFFFFF"/>
      </font>
      <fill>
        <patternFill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000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FF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304800</xdr:colOff>
      <xdr:row>0</xdr:row>
      <xdr:rowOff>95250</xdr:rowOff>
    </xdr:from>
    <xdr:ext cx="1142164" cy="598170"/>
    <xdr:pic>
      <xdr:nvPicPr>
        <xdr:cNvPr id="2" name="Picture 1">
          <a:extLst>
            <a:ext uri="{FF2B5EF4-FFF2-40B4-BE49-F238E27FC236}">
              <a16:creationId xmlns:a16="http://schemas.microsoft.com/office/drawing/2014/main" id="{8E304DAE-E00B-4518-B735-FE77777CC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95250"/>
          <a:ext cx="1142164" cy="59817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fhlbtopeka.com/community-programs-grant-programs-resources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M40"/>
  <sheetViews>
    <sheetView showGridLines="0" tabSelected="1" zoomScaleNormal="100" workbookViewId="0">
      <selection activeCell="C3" sqref="C3"/>
    </sheetView>
  </sheetViews>
  <sheetFormatPr defaultColWidth="9.1796875" defaultRowHeight="12.5" x14ac:dyDescent="0.25"/>
  <cols>
    <col min="1" max="1" width="26.81640625" style="509" customWidth="1"/>
    <col min="2" max="2" width="27.81640625" style="509" customWidth="1"/>
    <col min="3" max="3" width="56.54296875" style="509" customWidth="1"/>
    <col min="4" max="7" width="9.1796875" style="509" customWidth="1"/>
    <col min="8" max="8" width="26.26953125" style="509" hidden="1" customWidth="1"/>
    <col min="9" max="9" width="9.1796875" style="509" customWidth="1"/>
    <col min="10" max="16384" width="9.1796875" style="509"/>
  </cols>
  <sheetData>
    <row r="1" spans="1:13" ht="18" customHeight="1" x14ac:dyDescent="0.3">
      <c r="A1" s="516" t="s">
        <v>622</v>
      </c>
      <c r="B1" s="510" t="s">
        <v>142</v>
      </c>
      <c r="C1" s="511" t="str">
        <f>IFERROR(_xlfn.IFS('Start Here'!C3="OO Purchase",DPA!C1:D1,C3="OO Rehabilitation",Rehab!C1:D1,C3="Habitat for Humanity Purchase",'Below MR'!C1:F1,C3="OO New Const Purchase",#REF!),"")</f>
        <v/>
      </c>
      <c r="D1" s="512"/>
      <c r="E1" s="512"/>
      <c r="F1" s="512"/>
      <c r="G1" s="512"/>
      <c r="H1" s="512"/>
      <c r="I1" s="512"/>
      <c r="J1" s="512"/>
      <c r="K1" s="512"/>
      <c r="L1" s="512"/>
      <c r="M1" s="512"/>
    </row>
    <row r="2" spans="1:13" ht="13" x14ac:dyDescent="0.3">
      <c r="A2" s="516"/>
      <c r="B2" s="551" t="s">
        <v>600</v>
      </c>
    </row>
    <row r="3" spans="1:13" ht="25.5" customHeight="1" x14ac:dyDescent="0.3">
      <c r="A3" s="584" t="s">
        <v>519</v>
      </c>
      <c r="B3" s="585"/>
      <c r="C3" s="513"/>
      <c r="D3" s="512"/>
      <c r="E3" s="512"/>
      <c r="F3" s="512"/>
      <c r="G3" s="512"/>
      <c r="H3" s="3" t="s">
        <v>568</v>
      </c>
      <c r="I3" s="512"/>
      <c r="J3" s="512"/>
      <c r="K3" s="512"/>
      <c r="L3" s="512"/>
      <c r="M3" s="512"/>
    </row>
    <row r="4" spans="1:13" x14ac:dyDescent="0.25">
      <c r="D4" s="512"/>
      <c r="E4" s="512"/>
      <c r="F4" s="512"/>
      <c r="G4" s="512"/>
      <c r="H4" s="3" t="s">
        <v>538</v>
      </c>
      <c r="I4" s="512"/>
      <c r="J4" s="512"/>
      <c r="K4" s="512"/>
      <c r="L4" s="512"/>
      <c r="M4" s="512"/>
    </row>
    <row r="5" spans="1:13" x14ac:dyDescent="0.25">
      <c r="A5" s="586"/>
      <c r="B5" s="586"/>
      <c r="C5" s="586"/>
      <c r="D5" s="512"/>
      <c r="E5" s="512"/>
      <c r="F5" s="512"/>
      <c r="G5" s="512"/>
      <c r="H5" s="3" t="s">
        <v>571</v>
      </c>
      <c r="I5" s="512"/>
      <c r="J5" s="512"/>
      <c r="K5" s="512"/>
      <c r="L5" s="512"/>
      <c r="M5" s="512"/>
    </row>
    <row r="6" spans="1:13" ht="13" x14ac:dyDescent="0.3">
      <c r="A6" s="588" t="s">
        <v>565</v>
      </c>
      <c r="B6" s="588"/>
      <c r="C6" s="588"/>
      <c r="D6" s="512"/>
      <c r="E6" s="512"/>
      <c r="F6" s="512"/>
      <c r="G6" s="512"/>
      <c r="H6" s="512"/>
      <c r="I6" s="512"/>
      <c r="J6" s="512"/>
      <c r="K6" s="512"/>
      <c r="L6" s="512"/>
      <c r="M6" s="512"/>
    </row>
    <row r="7" spans="1:13" ht="13" x14ac:dyDescent="0.3">
      <c r="A7" s="552" t="s">
        <v>566</v>
      </c>
      <c r="B7" s="553" t="s">
        <v>567</v>
      </c>
      <c r="C7" s="554"/>
      <c r="D7" s="512"/>
      <c r="E7" s="512"/>
      <c r="F7" s="512"/>
      <c r="G7" s="512"/>
      <c r="H7" s="512"/>
      <c r="I7" s="512"/>
      <c r="J7" s="512"/>
      <c r="K7" s="512"/>
      <c r="L7" s="512"/>
      <c r="M7" s="512"/>
    </row>
    <row r="8" spans="1:13" ht="13" x14ac:dyDescent="0.3">
      <c r="A8" s="555" t="s">
        <v>568</v>
      </c>
      <c r="B8" s="556" t="s">
        <v>569</v>
      </c>
      <c r="C8" s="554"/>
      <c r="D8" s="512"/>
      <c r="E8" s="512"/>
      <c r="F8" s="512"/>
      <c r="G8" s="512"/>
      <c r="H8" s="512"/>
      <c r="I8" s="512"/>
      <c r="J8" s="512"/>
      <c r="K8" s="512"/>
      <c r="L8" s="512"/>
      <c r="M8" s="512"/>
    </row>
    <row r="9" spans="1:13" ht="13" x14ac:dyDescent="0.3">
      <c r="A9" s="555" t="s">
        <v>538</v>
      </c>
      <c r="B9" s="556" t="s">
        <v>570</v>
      </c>
      <c r="C9" s="554"/>
      <c r="D9" s="512"/>
      <c r="E9" s="512"/>
      <c r="F9" s="512"/>
      <c r="G9" s="512"/>
      <c r="H9" s="512"/>
      <c r="I9" s="512"/>
      <c r="J9" s="512"/>
      <c r="K9" s="512"/>
      <c r="L9" s="512"/>
      <c r="M9" s="512"/>
    </row>
    <row r="10" spans="1:13" ht="13" x14ac:dyDescent="0.3">
      <c r="A10" s="555" t="s">
        <v>571</v>
      </c>
      <c r="B10" s="556" t="s">
        <v>572</v>
      </c>
      <c r="C10" s="554"/>
      <c r="D10" s="512"/>
      <c r="E10" s="512"/>
      <c r="F10" s="512"/>
      <c r="G10" s="512"/>
      <c r="H10" s="512"/>
      <c r="I10" s="512"/>
      <c r="J10" s="512"/>
      <c r="K10" s="512"/>
      <c r="L10" s="512"/>
      <c r="M10" s="512"/>
    </row>
    <row r="11" spans="1:13" x14ac:dyDescent="0.25">
      <c r="D11" s="512"/>
      <c r="E11" s="512"/>
      <c r="F11" s="512"/>
      <c r="G11" s="512"/>
      <c r="H11" s="512"/>
      <c r="I11" s="512"/>
      <c r="J11" s="512"/>
      <c r="K11" s="512"/>
      <c r="L11" s="512"/>
      <c r="M11" s="512"/>
    </row>
    <row r="12" spans="1:13" x14ac:dyDescent="0.25">
      <c r="A12" s="587"/>
      <c r="B12" s="587"/>
      <c r="C12" s="587"/>
      <c r="D12" s="512"/>
      <c r="E12" s="512"/>
      <c r="F12" s="512"/>
      <c r="G12" s="512"/>
      <c r="H12" s="512"/>
      <c r="I12" s="512"/>
      <c r="J12" s="512"/>
      <c r="K12" s="512"/>
      <c r="L12" s="512"/>
      <c r="M12" s="512"/>
    </row>
    <row r="13" spans="1:13" x14ac:dyDescent="0.25">
      <c r="D13" s="512"/>
      <c r="E13" s="512"/>
      <c r="F13" s="512"/>
      <c r="G13" s="512"/>
      <c r="H13" s="512"/>
      <c r="I13" s="512"/>
      <c r="J13" s="512"/>
      <c r="K13" s="512"/>
      <c r="L13" s="512"/>
      <c r="M13" s="512"/>
    </row>
    <row r="14" spans="1:13" x14ac:dyDescent="0.25">
      <c r="D14" s="512"/>
      <c r="E14" s="512"/>
      <c r="F14" s="512"/>
      <c r="G14" s="512"/>
      <c r="H14" s="512"/>
      <c r="I14" s="512"/>
      <c r="J14" s="512"/>
      <c r="K14" s="512"/>
      <c r="L14" s="512"/>
      <c r="M14" s="512"/>
    </row>
    <row r="15" spans="1:13" x14ac:dyDescent="0.25">
      <c r="D15" s="512"/>
      <c r="E15" s="512"/>
      <c r="F15" s="512"/>
      <c r="G15" s="512"/>
      <c r="H15" s="512"/>
      <c r="I15" s="512"/>
      <c r="J15" s="512"/>
      <c r="K15" s="512"/>
      <c r="L15" s="512"/>
      <c r="M15" s="512"/>
    </row>
    <row r="16" spans="1:13" x14ac:dyDescent="0.25">
      <c r="D16" s="512"/>
      <c r="E16" s="512"/>
      <c r="F16" s="512"/>
      <c r="G16" s="512"/>
      <c r="H16" s="512"/>
      <c r="I16" s="512"/>
      <c r="J16" s="512"/>
      <c r="K16" s="512"/>
      <c r="L16" s="512"/>
      <c r="M16" s="512"/>
    </row>
    <row r="17" spans="4:13" x14ac:dyDescent="0.25">
      <c r="D17" s="512"/>
      <c r="E17" s="512"/>
      <c r="F17" s="512"/>
      <c r="G17" s="512"/>
      <c r="H17" s="512"/>
      <c r="I17" s="512"/>
      <c r="J17" s="512"/>
      <c r="K17" s="512"/>
      <c r="L17" s="512"/>
      <c r="M17" s="512"/>
    </row>
    <row r="18" spans="4:13" x14ac:dyDescent="0.25">
      <c r="D18" s="512"/>
      <c r="E18" s="512"/>
      <c r="F18" s="512"/>
      <c r="G18" s="512"/>
      <c r="H18" s="512"/>
      <c r="I18" s="512"/>
      <c r="J18" s="512"/>
      <c r="K18" s="512"/>
      <c r="L18" s="512"/>
      <c r="M18" s="512"/>
    </row>
    <row r="19" spans="4:13" x14ac:dyDescent="0.25">
      <c r="D19" s="512"/>
      <c r="E19" s="512"/>
      <c r="F19" s="512"/>
      <c r="G19" s="512"/>
      <c r="H19" s="512"/>
      <c r="I19" s="512"/>
      <c r="J19" s="512"/>
      <c r="K19" s="512"/>
      <c r="L19" s="512"/>
      <c r="M19" s="512"/>
    </row>
    <row r="20" spans="4:13" x14ac:dyDescent="0.25">
      <c r="D20" s="512"/>
      <c r="E20" s="512"/>
      <c r="F20" s="512"/>
      <c r="G20" s="512"/>
      <c r="H20" s="512"/>
      <c r="I20" s="512"/>
      <c r="J20" s="512"/>
      <c r="K20" s="512"/>
      <c r="L20" s="512"/>
      <c r="M20" s="512"/>
    </row>
    <row r="21" spans="4:13" x14ac:dyDescent="0.25">
      <c r="D21" s="512"/>
      <c r="E21" s="512"/>
      <c r="F21" s="512"/>
      <c r="G21" s="512"/>
      <c r="H21" s="512"/>
      <c r="I21" s="512"/>
      <c r="J21" s="512"/>
      <c r="K21" s="512"/>
      <c r="L21" s="512"/>
      <c r="M21" s="512"/>
    </row>
    <row r="22" spans="4:13" x14ac:dyDescent="0.25">
      <c r="D22" s="512"/>
      <c r="E22" s="512"/>
      <c r="F22" s="512"/>
      <c r="G22" s="512"/>
      <c r="H22" s="512"/>
      <c r="I22" s="512"/>
      <c r="J22" s="512"/>
      <c r="K22" s="512"/>
      <c r="L22" s="512"/>
      <c r="M22" s="512"/>
    </row>
    <row r="23" spans="4:13" x14ac:dyDescent="0.25">
      <c r="D23" s="512"/>
      <c r="E23" s="512"/>
      <c r="F23" s="512"/>
      <c r="G23" s="512"/>
      <c r="H23" s="512"/>
      <c r="I23" s="512"/>
      <c r="J23" s="512"/>
      <c r="K23" s="512"/>
      <c r="L23" s="512"/>
      <c r="M23" s="512"/>
    </row>
    <row r="24" spans="4:13" x14ac:dyDescent="0.25">
      <c r="D24" s="512"/>
      <c r="E24" s="512"/>
      <c r="F24" s="512"/>
      <c r="G24" s="512"/>
      <c r="H24" s="512"/>
      <c r="I24" s="512"/>
      <c r="J24" s="512"/>
      <c r="K24" s="512"/>
      <c r="L24" s="512"/>
      <c r="M24" s="512"/>
    </row>
    <row r="25" spans="4:13" x14ac:dyDescent="0.25">
      <c r="D25" s="512"/>
      <c r="E25" s="512"/>
      <c r="F25" s="512"/>
      <c r="G25" s="512"/>
      <c r="H25" s="512"/>
      <c r="I25" s="512"/>
      <c r="J25" s="512"/>
      <c r="K25" s="512"/>
      <c r="L25" s="512"/>
      <c r="M25" s="512"/>
    </row>
    <row r="26" spans="4:13" x14ac:dyDescent="0.25">
      <c r="D26" s="512"/>
      <c r="E26" s="512"/>
      <c r="F26" s="512"/>
      <c r="G26" s="512"/>
      <c r="H26" s="512"/>
      <c r="I26" s="512"/>
      <c r="J26" s="512"/>
      <c r="K26" s="512"/>
      <c r="L26" s="512"/>
      <c r="M26" s="512"/>
    </row>
    <row r="27" spans="4:13" x14ac:dyDescent="0.25">
      <c r="D27" s="512"/>
      <c r="E27" s="512"/>
      <c r="F27" s="512"/>
      <c r="G27" s="512"/>
      <c r="H27" s="512"/>
      <c r="I27" s="512"/>
      <c r="J27" s="512"/>
      <c r="K27" s="512"/>
      <c r="L27" s="512"/>
      <c r="M27" s="512"/>
    </row>
    <row r="28" spans="4:13" x14ac:dyDescent="0.25">
      <c r="D28" s="512"/>
      <c r="E28" s="512"/>
      <c r="F28" s="512"/>
      <c r="G28" s="512"/>
      <c r="H28" s="512"/>
      <c r="I28" s="512"/>
      <c r="J28" s="512"/>
      <c r="K28" s="512"/>
      <c r="L28" s="512"/>
      <c r="M28" s="512"/>
    </row>
    <row r="29" spans="4:13" x14ac:dyDescent="0.25">
      <c r="D29" s="512"/>
      <c r="E29" s="512"/>
      <c r="F29" s="512"/>
      <c r="G29" s="512"/>
      <c r="H29" s="512"/>
      <c r="I29" s="512"/>
      <c r="J29" s="512"/>
      <c r="K29" s="512"/>
      <c r="L29" s="512"/>
      <c r="M29" s="512"/>
    </row>
    <row r="30" spans="4:13" x14ac:dyDescent="0.25">
      <c r="D30" s="512"/>
      <c r="E30" s="512"/>
      <c r="F30" s="512"/>
      <c r="G30" s="512"/>
      <c r="H30" s="512"/>
      <c r="I30" s="512"/>
      <c r="J30" s="512"/>
      <c r="K30" s="512"/>
      <c r="L30" s="512"/>
      <c r="M30" s="512"/>
    </row>
    <row r="31" spans="4:13" x14ac:dyDescent="0.25">
      <c r="D31" s="512"/>
      <c r="E31" s="512"/>
      <c r="F31" s="512"/>
      <c r="G31" s="512"/>
      <c r="H31" s="512"/>
      <c r="I31" s="512"/>
      <c r="J31" s="512"/>
      <c r="K31" s="512"/>
      <c r="L31" s="512"/>
      <c r="M31" s="512"/>
    </row>
    <row r="32" spans="4:13" x14ac:dyDescent="0.25">
      <c r="D32" s="512"/>
      <c r="E32" s="512"/>
      <c r="F32" s="512"/>
      <c r="G32" s="512"/>
      <c r="H32" s="512"/>
      <c r="I32" s="512"/>
      <c r="J32" s="512"/>
      <c r="K32" s="512"/>
      <c r="L32" s="512"/>
      <c r="M32" s="512"/>
    </row>
    <row r="33" spans="4:13" x14ac:dyDescent="0.25">
      <c r="D33" s="512"/>
      <c r="E33" s="512"/>
      <c r="F33" s="512"/>
      <c r="G33" s="512"/>
      <c r="H33" s="512"/>
      <c r="I33" s="512"/>
      <c r="J33" s="512"/>
      <c r="K33" s="512"/>
      <c r="L33" s="512"/>
      <c r="M33" s="512"/>
    </row>
    <row r="34" spans="4:13" x14ac:dyDescent="0.25">
      <c r="D34" s="512"/>
      <c r="E34" s="512"/>
      <c r="F34" s="512"/>
      <c r="G34" s="512"/>
      <c r="H34" s="512"/>
      <c r="I34" s="512"/>
      <c r="J34" s="512"/>
      <c r="K34" s="512"/>
      <c r="L34" s="512"/>
      <c r="M34" s="512"/>
    </row>
    <row r="35" spans="4:13" x14ac:dyDescent="0.25">
      <c r="D35" s="512"/>
      <c r="E35" s="512"/>
      <c r="F35" s="512"/>
      <c r="G35" s="512"/>
      <c r="H35" s="512"/>
      <c r="I35" s="512"/>
      <c r="J35" s="512"/>
      <c r="K35" s="512"/>
      <c r="L35" s="512"/>
      <c r="M35" s="512"/>
    </row>
    <row r="36" spans="4:13" x14ac:dyDescent="0.25">
      <c r="D36" s="512"/>
      <c r="E36" s="512"/>
      <c r="F36" s="512"/>
      <c r="G36" s="512"/>
      <c r="H36" s="512"/>
      <c r="I36" s="512"/>
      <c r="J36" s="512"/>
      <c r="K36" s="512"/>
      <c r="L36" s="512"/>
      <c r="M36" s="512"/>
    </row>
    <row r="37" spans="4:13" x14ac:dyDescent="0.25">
      <c r="D37" s="512"/>
      <c r="E37" s="512"/>
      <c r="F37" s="512"/>
      <c r="G37" s="512"/>
      <c r="H37" s="512"/>
      <c r="I37" s="512"/>
      <c r="J37" s="512"/>
      <c r="K37" s="512"/>
      <c r="L37" s="512"/>
      <c r="M37" s="512"/>
    </row>
    <row r="38" spans="4:13" x14ac:dyDescent="0.25">
      <c r="D38" s="512"/>
      <c r="E38" s="512"/>
      <c r="F38" s="512"/>
      <c r="G38" s="512"/>
      <c r="H38" s="512"/>
      <c r="I38" s="512"/>
      <c r="J38" s="512"/>
      <c r="K38" s="512"/>
      <c r="L38" s="512"/>
      <c r="M38" s="512"/>
    </row>
    <row r="39" spans="4:13" x14ac:dyDescent="0.25">
      <c r="D39" s="512"/>
      <c r="E39" s="512"/>
      <c r="F39" s="512"/>
      <c r="G39" s="512"/>
      <c r="H39" s="512"/>
      <c r="I39" s="512"/>
      <c r="J39" s="512"/>
      <c r="K39" s="512"/>
      <c r="L39" s="512"/>
      <c r="M39" s="512"/>
    </row>
    <row r="40" spans="4:13" x14ac:dyDescent="0.25">
      <c r="D40" s="512"/>
      <c r="E40" s="512"/>
      <c r="F40" s="512"/>
      <c r="G40" s="512"/>
      <c r="H40" s="512"/>
      <c r="I40" s="512"/>
      <c r="J40" s="512"/>
      <c r="K40" s="512"/>
      <c r="L40" s="512"/>
      <c r="M40" s="512"/>
    </row>
  </sheetData>
  <sheetProtection algorithmName="SHA-512" hashValue="ROZmYrdHtY2mFYkEuSl8ns81pK1Xfy/JGf3SklkWl2iIQkmi0OCLhZ9X3kwGkFkgag9W6Q4KBSy+lrDLWw/QkA==" saltValue="dMsFAzNz9GWLDFX9E6DBTA==" spinCount="100000" sheet="1" selectLockedCells="1"/>
  <mergeCells count="4">
    <mergeCell ref="A3:B3"/>
    <mergeCell ref="A5:C5"/>
    <mergeCell ref="A12:C12"/>
    <mergeCell ref="A6:C6"/>
  </mergeCells>
  <dataValidations count="1">
    <dataValidation type="list" allowBlank="1" showInputMessage="1" sqref="C3" xr:uid="{00000000-0002-0000-0000-000000000000}">
      <formula1>$H$3:$H$6</formula1>
    </dataValidation>
  </dataValidations>
  <pageMargins left="0.7" right="0.7" top="0.75" bottom="0.75" header="0.3" footer="0.3"/>
  <pageSetup scale="65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P137"/>
  <sheetViews>
    <sheetView zoomScaleNormal="100" workbookViewId="0">
      <selection activeCell="C1" sqref="C1:D1"/>
    </sheetView>
  </sheetViews>
  <sheetFormatPr defaultColWidth="9.1796875" defaultRowHeight="13" x14ac:dyDescent="0.3"/>
  <cols>
    <col min="1" max="1" width="4.7265625" style="8" customWidth="1"/>
    <col min="2" max="2" width="40" style="8" customWidth="1"/>
    <col min="3" max="3" width="36.7265625" style="8" customWidth="1"/>
    <col min="4" max="8" width="15.7265625" style="8" customWidth="1"/>
    <col min="9" max="9" width="10.1796875" style="8" hidden="1" customWidth="1"/>
    <col min="10" max="10" width="24.26953125" style="5" hidden="1" customWidth="1"/>
    <col min="11" max="11" width="27.26953125" style="5" hidden="1" customWidth="1"/>
    <col min="12" max="12" width="5.54296875" style="5" hidden="1" customWidth="1"/>
    <col min="13" max="13" width="5.54296875" style="8" hidden="1" customWidth="1"/>
    <col min="14" max="14" width="11.7265625" style="8" hidden="1" customWidth="1"/>
    <col min="15" max="15" width="10.81640625" style="8" hidden="1" customWidth="1"/>
    <col min="16" max="16" width="12" style="8" hidden="1" customWidth="1"/>
    <col min="17" max="17" width="12.453125" style="8" hidden="1" customWidth="1"/>
    <col min="18" max="26" width="9.1796875" style="8" hidden="1" customWidth="1"/>
    <col min="27" max="16384" width="9.1796875" style="8"/>
  </cols>
  <sheetData>
    <row r="1" spans="1:42" ht="15" x14ac:dyDescent="0.3">
      <c r="A1" s="591" t="s">
        <v>142</v>
      </c>
      <c r="B1" s="592"/>
      <c r="C1" s="593"/>
      <c r="D1" s="593"/>
      <c r="E1" s="594" t="s">
        <v>1</v>
      </c>
      <c r="F1" s="594"/>
      <c r="G1" s="594"/>
      <c r="H1" s="595"/>
      <c r="I1" s="5"/>
      <c r="J1" s="6"/>
      <c r="K1" s="6"/>
      <c r="L1" s="6"/>
      <c r="M1" s="7"/>
      <c r="R1" s="9"/>
      <c r="S1" s="5"/>
      <c r="T1" s="5"/>
      <c r="U1" s="5"/>
      <c r="V1" s="5"/>
      <c r="W1" s="9"/>
      <c r="X1" s="5"/>
      <c r="Y1" s="5"/>
      <c r="Z1" s="5"/>
      <c r="AA1" s="5"/>
      <c r="AB1" s="5"/>
      <c r="AC1" s="9"/>
      <c r="AD1" s="5"/>
      <c r="AE1" s="5"/>
      <c r="AF1" s="5"/>
      <c r="AG1" s="5"/>
      <c r="AH1" s="5"/>
      <c r="AI1" s="9"/>
      <c r="AJ1" s="5"/>
      <c r="AK1" s="5"/>
      <c r="AL1" s="5"/>
      <c r="AM1" s="9"/>
      <c r="AN1" s="5"/>
      <c r="AO1" s="5"/>
      <c r="AP1" s="5"/>
    </row>
    <row r="2" spans="1:42" ht="15" x14ac:dyDescent="0.3">
      <c r="A2" s="596" t="s">
        <v>0</v>
      </c>
      <c r="B2" s="597"/>
      <c r="C2" s="10"/>
      <c r="D2" s="11"/>
      <c r="E2" s="11"/>
      <c r="F2" s="11"/>
      <c r="G2" s="11"/>
      <c r="H2" s="12"/>
      <c r="J2" s="6"/>
      <c r="K2" s="6"/>
      <c r="L2" s="6"/>
      <c r="M2" s="7"/>
      <c r="N2" s="7"/>
      <c r="R2" s="9"/>
      <c r="S2" s="5"/>
      <c r="T2" s="5"/>
      <c r="U2" s="5"/>
      <c r="V2" s="5"/>
      <c r="W2" s="9"/>
      <c r="X2" s="5"/>
      <c r="Y2" s="5"/>
      <c r="Z2" s="5"/>
      <c r="AA2" s="5"/>
      <c r="AB2" s="5"/>
      <c r="AC2" s="9"/>
      <c r="AD2" s="5"/>
      <c r="AE2" s="5"/>
      <c r="AF2" s="5"/>
      <c r="AG2" s="5"/>
      <c r="AH2" s="5"/>
      <c r="AI2" s="9"/>
      <c r="AJ2" s="5"/>
      <c r="AK2" s="5"/>
      <c r="AL2" s="5"/>
      <c r="AM2" s="9"/>
      <c r="AN2" s="5"/>
      <c r="AO2" s="5"/>
      <c r="AP2" s="5"/>
    </row>
    <row r="3" spans="1:42" ht="15.5" thickBot="1" x14ac:dyDescent="0.35">
      <c r="A3" s="598"/>
      <c r="B3" s="599"/>
      <c r="C3" s="599"/>
      <c r="D3" s="13"/>
      <c r="E3" s="13"/>
      <c r="F3" s="13"/>
      <c r="G3" s="13"/>
      <c r="H3" s="515" t="s">
        <v>622</v>
      </c>
      <c r="J3" s="6"/>
      <c r="K3" s="6"/>
      <c r="L3" s="6"/>
      <c r="M3" s="7"/>
      <c r="N3" s="7"/>
      <c r="R3" s="9"/>
      <c r="S3" s="5"/>
      <c r="T3" s="5"/>
      <c r="U3" s="5"/>
      <c r="V3" s="5"/>
      <c r="W3" s="9"/>
      <c r="X3" s="5"/>
      <c r="Y3" s="5"/>
      <c r="Z3" s="5"/>
      <c r="AA3" s="5"/>
      <c r="AB3" s="5"/>
      <c r="AC3" s="9"/>
      <c r="AD3" s="5"/>
      <c r="AE3" s="5"/>
      <c r="AF3" s="5"/>
      <c r="AG3" s="5"/>
      <c r="AH3" s="5"/>
      <c r="AI3" s="9"/>
      <c r="AJ3" s="5"/>
      <c r="AK3" s="5"/>
      <c r="AL3" s="5"/>
      <c r="AM3" s="9"/>
      <c r="AN3" s="5"/>
      <c r="AO3" s="5"/>
      <c r="AP3" s="5"/>
    </row>
    <row r="4" spans="1:42" ht="13.5" customHeight="1" x14ac:dyDescent="0.3">
      <c r="A4" s="600"/>
      <c r="B4" s="601"/>
      <c r="C4" s="602"/>
      <c r="D4" s="14"/>
      <c r="E4" s="603" t="s">
        <v>2</v>
      </c>
      <c r="F4" s="604"/>
      <c r="G4" s="604"/>
      <c r="H4" s="605"/>
      <c r="I4" s="15"/>
      <c r="J4" s="6"/>
      <c r="K4" s="6"/>
      <c r="L4" s="6"/>
      <c r="M4" s="16"/>
      <c r="N4" s="17"/>
      <c r="O4" s="18"/>
      <c r="P4" s="18"/>
      <c r="R4" s="19"/>
      <c r="S4" s="5"/>
      <c r="T4" s="5"/>
      <c r="U4" s="5"/>
      <c r="V4" s="5"/>
      <c r="W4" s="19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19"/>
      <c r="AJ4" s="5"/>
      <c r="AK4" s="5"/>
      <c r="AL4" s="5"/>
      <c r="AM4" s="19"/>
      <c r="AN4" s="5"/>
      <c r="AO4" s="5"/>
      <c r="AP4" s="5"/>
    </row>
    <row r="5" spans="1:42" ht="15" customHeight="1" x14ac:dyDescent="0.3">
      <c r="A5" s="20"/>
      <c r="B5" s="606" t="s">
        <v>3</v>
      </c>
      <c r="C5" s="607"/>
      <c r="D5" s="21" t="s">
        <v>4</v>
      </c>
      <c r="E5" s="22" t="s">
        <v>5</v>
      </c>
      <c r="F5" s="23" t="s">
        <v>6</v>
      </c>
      <c r="G5" s="23" t="s">
        <v>7</v>
      </c>
      <c r="H5" s="24" t="s">
        <v>8</v>
      </c>
      <c r="I5" s="5"/>
      <c r="J5" s="6" t="s">
        <v>9</v>
      </c>
      <c r="K5" s="6"/>
      <c r="L5" s="6"/>
      <c r="M5" s="7"/>
      <c r="N5" s="7"/>
      <c r="O5" s="15"/>
      <c r="P5" s="15"/>
      <c r="Q5" s="15"/>
      <c r="R5" s="5"/>
      <c r="S5" s="25"/>
      <c r="T5" s="25"/>
      <c r="U5" s="5"/>
      <c r="V5" s="5"/>
      <c r="W5" s="5"/>
      <c r="X5" s="25"/>
      <c r="Y5" s="26"/>
      <c r="Z5" s="26"/>
      <c r="AA5" s="26"/>
      <c r="AB5" s="26"/>
      <c r="AC5" s="5"/>
      <c r="AD5" s="25"/>
      <c r="AE5" s="25"/>
      <c r="AF5" s="5"/>
      <c r="AG5" s="5"/>
      <c r="AH5" s="5"/>
      <c r="AI5" s="5"/>
      <c r="AJ5" s="25"/>
      <c r="AK5" s="26"/>
      <c r="AL5" s="5"/>
      <c r="AM5" s="5"/>
      <c r="AN5" s="25"/>
      <c r="AO5" s="26"/>
      <c r="AP5" s="5"/>
    </row>
    <row r="6" spans="1:42" ht="15" customHeight="1" x14ac:dyDescent="0.3">
      <c r="A6" s="27">
        <v>1</v>
      </c>
      <c r="B6" s="608" t="s">
        <v>10</v>
      </c>
      <c r="C6" s="609"/>
      <c r="D6" s="28" t="s">
        <v>11</v>
      </c>
      <c r="E6" s="29"/>
      <c r="F6" s="23"/>
      <c r="G6" s="23"/>
      <c r="H6" s="24"/>
      <c r="I6" s="5"/>
      <c r="J6" s="30">
        <f>SUM(K6:N6)</f>
        <v>0</v>
      </c>
      <c r="K6" s="30">
        <f>IF(E8&lt;=50%,E9)</f>
        <v>0</v>
      </c>
      <c r="L6" s="30">
        <f>IF(F8&lt;=50%,F9)</f>
        <v>0</v>
      </c>
      <c r="M6" s="30">
        <f>IF(G8&lt;=50%,G9)</f>
        <v>0</v>
      </c>
      <c r="N6" s="30">
        <f>IF(H8&lt;=50%,H9)</f>
        <v>0</v>
      </c>
      <c r="O6" s="15"/>
      <c r="P6" s="15"/>
      <c r="Q6" s="1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25"/>
      <c r="AE6" s="26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</row>
    <row r="7" spans="1:42" ht="15" customHeight="1" x14ac:dyDescent="0.3">
      <c r="A7" s="27">
        <v>2</v>
      </c>
      <c r="B7" s="589" t="s">
        <v>12</v>
      </c>
      <c r="C7" s="610"/>
      <c r="D7" s="31" t="s">
        <v>13</v>
      </c>
      <c r="E7" s="29"/>
      <c r="F7" s="23"/>
      <c r="G7" s="23"/>
      <c r="H7" s="24"/>
      <c r="I7" s="5"/>
      <c r="J7" s="5" t="s">
        <v>14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</row>
    <row r="8" spans="1:42" ht="15" customHeight="1" x14ac:dyDescent="0.3">
      <c r="A8" s="27">
        <v>3</v>
      </c>
      <c r="B8" s="589" t="s">
        <v>15</v>
      </c>
      <c r="C8" s="590"/>
      <c r="D8" s="32">
        <v>0.44</v>
      </c>
      <c r="E8" s="33"/>
      <c r="F8" s="501"/>
      <c r="G8" s="501"/>
      <c r="H8" s="502"/>
      <c r="I8" s="5"/>
      <c r="J8" s="30">
        <f>SUM(K8:N8)</f>
        <v>0</v>
      </c>
      <c r="K8" s="30" t="str">
        <f>IF(AND(E8&gt;50%,E8&lt;=60%),E9,"")</f>
        <v/>
      </c>
      <c r="L8" s="30" t="str">
        <f>IF(AND(F8&gt;50%,F8&lt;=60%),F9,"")</f>
        <v/>
      </c>
      <c r="M8" s="30" t="str">
        <f>IF(AND(G8&gt;50%,G8&lt;=60%),G9,"")</f>
        <v/>
      </c>
      <c r="N8" s="30" t="str">
        <f>IF(AND(H8&gt;50%,H8&lt;=60%),H9,"")</f>
        <v/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</row>
    <row r="9" spans="1:42" ht="15" customHeight="1" x14ac:dyDescent="0.3">
      <c r="A9" s="27">
        <v>4</v>
      </c>
      <c r="B9" s="589" t="s">
        <v>16</v>
      </c>
      <c r="C9" s="590"/>
      <c r="D9" s="34">
        <v>1</v>
      </c>
      <c r="E9" s="35"/>
      <c r="F9" s="503"/>
      <c r="G9" s="503"/>
      <c r="H9" s="504"/>
      <c r="I9" s="5"/>
      <c r="J9" s="5" t="s">
        <v>17</v>
      </c>
      <c r="K9" s="6"/>
      <c r="L9" s="6"/>
      <c r="M9" s="7"/>
      <c r="N9" s="7"/>
      <c r="O9" s="30"/>
      <c r="P9" s="30"/>
      <c r="Q9" s="30"/>
      <c r="R9" s="30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</row>
    <row r="10" spans="1:42" ht="15" customHeight="1" x14ac:dyDescent="0.3">
      <c r="A10" s="27">
        <v>5</v>
      </c>
      <c r="B10" s="589" t="s">
        <v>18</v>
      </c>
      <c r="C10" s="590"/>
      <c r="D10" s="34">
        <v>1</v>
      </c>
      <c r="E10" s="36"/>
      <c r="F10" s="505"/>
      <c r="G10" s="505"/>
      <c r="H10" s="506"/>
      <c r="I10" s="5"/>
      <c r="J10" s="30">
        <f>SUM(K10:N10)</f>
        <v>0</v>
      </c>
      <c r="K10" s="30" t="str">
        <f>IF(AND(E8&gt;60%,E8&lt;=80%),E9,"")</f>
        <v/>
      </c>
      <c r="L10" s="30" t="str">
        <f>IF(AND(F8&gt;60%,F8&lt;=80%),F9,"")</f>
        <v/>
      </c>
      <c r="M10" s="30" t="str">
        <f>IF(AND(G8&gt;60%,G8&lt;=80%),G9,"")</f>
        <v/>
      </c>
      <c r="N10" s="30" t="str">
        <f>IF(AND(H8&gt;60%,H8&lt;=80%),H9,"")</f>
        <v/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</row>
    <row r="11" spans="1:42" ht="15" customHeight="1" x14ac:dyDescent="0.3">
      <c r="A11" s="27">
        <v>6</v>
      </c>
      <c r="B11" s="589" t="s">
        <v>19</v>
      </c>
      <c r="C11" s="590"/>
      <c r="D11" s="37">
        <v>29393.599999999999</v>
      </c>
      <c r="E11" s="38"/>
      <c r="F11" s="42"/>
      <c r="G11" s="42"/>
      <c r="H11" s="43"/>
      <c r="I11" s="5"/>
      <c r="J11" s="39">
        <f>SUM(E9:H9)</f>
        <v>0</v>
      </c>
      <c r="K11" s="5" t="s">
        <v>20</v>
      </c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</row>
    <row r="12" spans="1:42" ht="15" customHeight="1" x14ac:dyDescent="0.3">
      <c r="A12" s="27">
        <v>7</v>
      </c>
      <c r="B12" s="589" t="s">
        <v>21</v>
      </c>
      <c r="C12" s="590"/>
      <c r="D12" s="40">
        <f>D11/12</f>
        <v>2449.4666666666667</v>
      </c>
      <c r="E12" s="41">
        <f>E11/12</f>
        <v>0</v>
      </c>
      <c r="F12" s="42">
        <f>F11/12</f>
        <v>0</v>
      </c>
      <c r="G12" s="42">
        <f>G11/12</f>
        <v>0</v>
      </c>
      <c r="H12" s="43">
        <f>H11/12</f>
        <v>0</v>
      </c>
      <c r="I12" s="5"/>
      <c r="J12" s="6" t="e">
        <f>((E12*E9)+(F12*F9)+(G12*G9)+(H12*H9))/J11</f>
        <v>#DIV/0!</v>
      </c>
      <c r="K12" s="6" t="s">
        <v>22</v>
      </c>
      <c r="L12" s="6"/>
      <c r="M12" s="7"/>
      <c r="N12" s="7"/>
      <c r="O12" s="5"/>
      <c r="P12" s="5"/>
      <c r="Q12" s="5"/>
      <c r="R12" s="19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9"/>
      <c r="AJ12" s="5"/>
      <c r="AK12" s="5"/>
      <c r="AL12" s="5"/>
      <c r="AM12" s="19"/>
      <c r="AN12" s="5"/>
      <c r="AO12" s="5"/>
      <c r="AP12" s="5"/>
    </row>
    <row r="13" spans="1:42" ht="15" customHeight="1" x14ac:dyDescent="0.3">
      <c r="A13" s="27"/>
      <c r="B13" s="611" t="s">
        <v>23</v>
      </c>
      <c r="C13" s="612"/>
      <c r="D13" s="44"/>
      <c r="E13" s="45"/>
      <c r="F13" s="42"/>
      <c r="G13" s="42"/>
      <c r="H13" s="43"/>
      <c r="I13" s="5"/>
      <c r="J13" s="6"/>
      <c r="K13" s="6"/>
      <c r="L13" s="6"/>
      <c r="M13" s="7"/>
      <c r="N13" s="7"/>
      <c r="O13" s="5"/>
      <c r="P13" s="5"/>
      <c r="Q13" s="5"/>
      <c r="R13" s="5"/>
      <c r="S13" s="25"/>
      <c r="T13" s="25"/>
      <c r="U13" s="5"/>
      <c r="V13" s="5"/>
      <c r="W13" s="5"/>
      <c r="X13" s="5"/>
      <c r="Y13" s="5"/>
      <c r="Z13" s="5"/>
      <c r="AA13" s="5"/>
      <c r="AB13" s="5"/>
      <c r="AC13" s="19"/>
      <c r="AD13" s="5"/>
      <c r="AE13" s="5"/>
      <c r="AF13" s="5"/>
      <c r="AG13" s="5"/>
      <c r="AH13" s="5"/>
      <c r="AI13" s="5"/>
      <c r="AJ13" s="25"/>
      <c r="AK13" s="25"/>
      <c r="AL13" s="5"/>
      <c r="AM13" s="5"/>
      <c r="AN13" s="25"/>
      <c r="AO13" s="25"/>
      <c r="AP13" s="5"/>
    </row>
    <row r="14" spans="1:42" ht="15" customHeight="1" x14ac:dyDescent="0.3">
      <c r="A14" s="27">
        <v>8</v>
      </c>
      <c r="B14" s="589" t="s">
        <v>24</v>
      </c>
      <c r="C14" s="590"/>
      <c r="D14" s="46">
        <v>38000</v>
      </c>
      <c r="E14" s="47"/>
      <c r="F14" s="42"/>
      <c r="G14" s="42"/>
      <c r="H14" s="43"/>
      <c r="I14" s="5"/>
      <c r="J14" s="6"/>
      <c r="K14" s="6"/>
      <c r="L14" s="6"/>
      <c r="M14" s="7"/>
      <c r="N14" s="7"/>
      <c r="O14" s="5"/>
      <c r="P14" s="5"/>
      <c r="Q14" s="5"/>
      <c r="R14" s="5"/>
      <c r="S14" s="25"/>
      <c r="T14" s="25"/>
      <c r="U14" s="5"/>
      <c r="V14" s="5"/>
      <c r="W14" s="5"/>
      <c r="X14" s="5"/>
      <c r="Y14" s="5"/>
      <c r="Z14" s="5"/>
      <c r="AA14" s="5"/>
      <c r="AB14" s="5"/>
      <c r="AC14" s="19"/>
      <c r="AD14" s="5"/>
      <c r="AE14" s="5"/>
      <c r="AF14" s="5"/>
      <c r="AG14" s="5"/>
      <c r="AH14" s="5"/>
      <c r="AI14" s="5"/>
      <c r="AJ14" s="25"/>
      <c r="AK14" s="25"/>
      <c r="AL14" s="5"/>
      <c r="AM14" s="5"/>
      <c r="AN14" s="25"/>
      <c r="AO14" s="25"/>
      <c r="AP14" s="5"/>
    </row>
    <row r="15" spans="1:42" ht="15" customHeight="1" x14ac:dyDescent="0.3">
      <c r="A15" s="27" t="s">
        <v>25</v>
      </c>
      <c r="B15" s="48" t="s">
        <v>624</v>
      </c>
      <c r="C15" s="49" t="str">
        <f>IFERROR(_xlfn.IFS(E15/E37&gt;3%,"Lender Fee exceeds 3% max allowed",F15/F37&gt;3%,"Lender Fee exceeds 3% max allowed",G15/G37&gt;3%,"Lender Fee exceeds 3% max allowed",H15/H37&gt;3%,"Lender Fee exceeds 3% max allowed"),"")</f>
        <v/>
      </c>
      <c r="D15" s="46">
        <v>1000</v>
      </c>
      <c r="E15" s="47"/>
      <c r="F15" s="42"/>
      <c r="G15" s="42"/>
      <c r="H15" s="43"/>
      <c r="I15" s="5"/>
      <c r="J15" s="6">
        <f>D57</f>
        <v>0</v>
      </c>
      <c r="K15" s="6" t="s">
        <v>26</v>
      </c>
      <c r="L15" s="6"/>
      <c r="M15" s="7"/>
      <c r="N15" s="7"/>
      <c r="O15" s="5"/>
      <c r="P15" s="5"/>
      <c r="Q15" s="5"/>
      <c r="R15" s="5"/>
      <c r="S15" s="25"/>
      <c r="T15" s="25"/>
      <c r="U15" s="5"/>
      <c r="V15" s="5"/>
      <c r="W15" s="5"/>
      <c r="X15" s="5"/>
      <c r="Y15" s="5"/>
      <c r="Z15" s="5"/>
      <c r="AA15" s="5"/>
      <c r="AB15" s="5"/>
      <c r="AC15" s="19"/>
      <c r="AD15" s="5"/>
      <c r="AE15" s="5"/>
      <c r="AF15" s="5"/>
      <c r="AG15" s="5"/>
      <c r="AH15" s="5"/>
      <c r="AI15" s="5"/>
      <c r="AJ15" s="25"/>
      <c r="AK15" s="25"/>
      <c r="AL15" s="5"/>
      <c r="AM15" s="5"/>
      <c r="AN15" s="25"/>
      <c r="AO15" s="25"/>
      <c r="AP15" s="5"/>
    </row>
    <row r="16" spans="1:42" ht="15" customHeight="1" x14ac:dyDescent="0.3">
      <c r="A16" s="27" t="s">
        <v>27</v>
      </c>
      <c r="B16" s="50" t="s">
        <v>625</v>
      </c>
      <c r="C16" s="51" t="str">
        <f>IFERROR(_xlfn.IFS(E16/E37&gt;3%,"Loan Discount Fee exceeds 3% max allowed",F16/F37&gt;3%,"Loan Discount Fee exceeds 3% max allowed",G16/G37&gt;3%,"Loan Discount Fee exceeds 3% max allowed",H16/H37&gt;3%,"Loan Discount Fee exceeds 3% max allowed"),"")</f>
        <v/>
      </c>
      <c r="D16" s="46">
        <v>0</v>
      </c>
      <c r="E16" s="47"/>
      <c r="F16" s="42"/>
      <c r="G16" s="42"/>
      <c r="H16" s="43"/>
      <c r="I16" s="5"/>
      <c r="J16" s="6">
        <f>D67</f>
        <v>0</v>
      </c>
      <c r="K16" s="6" t="s">
        <v>28</v>
      </c>
      <c r="L16" s="6"/>
      <c r="M16" s="7"/>
      <c r="N16" s="7"/>
      <c r="O16" s="5"/>
      <c r="P16" s="5"/>
      <c r="Q16" s="5"/>
      <c r="R16" s="5"/>
      <c r="S16" s="25"/>
      <c r="T16" s="25"/>
      <c r="U16" s="5"/>
      <c r="V16" s="5"/>
      <c r="W16" s="5"/>
      <c r="X16" s="5"/>
      <c r="Y16" s="5"/>
      <c r="Z16" s="5"/>
      <c r="AA16" s="5"/>
      <c r="AB16" s="5"/>
      <c r="AC16" s="5"/>
      <c r="AD16" s="25"/>
      <c r="AE16" s="25"/>
      <c r="AF16" s="5"/>
      <c r="AG16" s="5"/>
      <c r="AH16" s="5"/>
      <c r="AI16" s="5"/>
      <c r="AJ16" s="25"/>
      <c r="AK16" s="26"/>
      <c r="AL16" s="5"/>
      <c r="AM16" s="5"/>
      <c r="AN16" s="25"/>
      <c r="AO16" s="26"/>
      <c r="AP16" s="5"/>
    </row>
    <row r="17" spans="1:42" ht="15" customHeight="1" x14ac:dyDescent="0.3">
      <c r="A17" s="27" t="s">
        <v>29</v>
      </c>
      <c r="B17" s="50" t="s">
        <v>30</v>
      </c>
      <c r="C17" s="35"/>
      <c r="D17" s="52">
        <v>1917.44</v>
      </c>
      <c r="E17" s="47"/>
      <c r="F17" s="42"/>
      <c r="G17" s="42"/>
      <c r="H17" s="43"/>
      <c r="I17" s="5"/>
      <c r="J17" s="6"/>
      <c r="K17" s="6"/>
      <c r="L17" s="6"/>
      <c r="M17" s="7"/>
      <c r="N17" s="7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25"/>
      <c r="AE17" s="26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</row>
    <row r="18" spans="1:42" ht="15" customHeight="1" x14ac:dyDescent="0.3">
      <c r="A18" s="27" t="s">
        <v>31</v>
      </c>
      <c r="B18" s="50" t="s">
        <v>30</v>
      </c>
      <c r="C18" s="35"/>
      <c r="D18" s="46">
        <v>1984.58</v>
      </c>
      <c r="E18" s="47"/>
      <c r="F18" s="42"/>
      <c r="G18" s="42"/>
      <c r="H18" s="43"/>
      <c r="I18" s="5"/>
      <c r="J18" s="6"/>
      <c r="K18" s="6"/>
      <c r="L18" s="6"/>
      <c r="M18" s="7"/>
      <c r="N18" s="7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</row>
    <row r="19" spans="1:42" ht="15" customHeight="1" x14ac:dyDescent="0.3">
      <c r="A19" s="27" t="s">
        <v>32</v>
      </c>
      <c r="B19" s="50" t="s">
        <v>30</v>
      </c>
      <c r="C19" s="35"/>
      <c r="D19" s="46">
        <v>438</v>
      </c>
      <c r="E19" s="47"/>
      <c r="F19" s="42"/>
      <c r="G19" s="42"/>
      <c r="H19" s="43"/>
      <c r="I19" s="5"/>
      <c r="J19" s="6"/>
      <c r="K19" s="6"/>
      <c r="L19" s="6"/>
      <c r="M19" s="7"/>
      <c r="N19" s="7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</row>
    <row r="20" spans="1:42" ht="15" customHeight="1" x14ac:dyDescent="0.3">
      <c r="A20" s="27">
        <v>10</v>
      </c>
      <c r="B20" s="589" t="s">
        <v>33</v>
      </c>
      <c r="C20" s="590"/>
      <c r="D20" s="46">
        <v>425</v>
      </c>
      <c r="E20" s="47"/>
      <c r="F20" s="42"/>
      <c r="G20" s="42"/>
      <c r="H20" s="43"/>
      <c r="I20" s="53"/>
      <c r="J20" s="6">
        <f>(E20*E9)+(F20*F9)+(G20*G9)+(H20*H9)</f>
        <v>0</v>
      </c>
      <c r="K20" s="6" t="s">
        <v>34</v>
      </c>
      <c r="L20" s="6"/>
      <c r="M20" s="7"/>
      <c r="N20" s="7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</row>
    <row r="21" spans="1:42" ht="15" customHeight="1" x14ac:dyDescent="0.3">
      <c r="A21" s="27">
        <v>11</v>
      </c>
      <c r="B21" s="589" t="s">
        <v>35</v>
      </c>
      <c r="C21" s="590"/>
      <c r="D21" s="46">
        <v>500</v>
      </c>
      <c r="E21" s="47"/>
      <c r="F21" s="42"/>
      <c r="G21" s="42"/>
      <c r="H21" s="43"/>
      <c r="I21" s="5"/>
      <c r="J21" s="6"/>
      <c r="K21" s="6"/>
      <c r="L21" s="6"/>
      <c r="M21" s="7"/>
      <c r="N21" s="7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</row>
    <row r="22" spans="1:42" ht="15" customHeight="1" x14ac:dyDescent="0.3">
      <c r="A22" s="27">
        <v>12</v>
      </c>
      <c r="B22" s="589" t="s">
        <v>36</v>
      </c>
      <c r="C22" s="590"/>
      <c r="D22" s="46">
        <f>SUM(D14:D21)</f>
        <v>44265.020000000004</v>
      </c>
      <c r="E22" s="54">
        <f>SUM(E14:E21)</f>
        <v>0</v>
      </c>
      <c r="F22" s="55">
        <f>SUM(F14:F21)</f>
        <v>0</v>
      </c>
      <c r="G22" s="55">
        <f>SUM(G14:G21)</f>
        <v>0</v>
      </c>
      <c r="H22" s="56">
        <f>SUM(H14:H21)</f>
        <v>0</v>
      </c>
      <c r="I22" s="26"/>
      <c r="J22" s="6" t="e">
        <f>((E22*E9)+(F22*F9)+(G22*G9)+(H22*H9))/J11</f>
        <v>#DIV/0!</v>
      </c>
      <c r="K22" s="6" t="s">
        <v>37</v>
      </c>
      <c r="L22" s="6"/>
      <c r="M22" s="7"/>
      <c r="N22" s="7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</row>
    <row r="23" spans="1:42" ht="15" customHeight="1" x14ac:dyDescent="0.3">
      <c r="A23" s="27"/>
      <c r="B23" s="589"/>
      <c r="C23" s="590"/>
      <c r="D23" s="44"/>
      <c r="E23" s="48"/>
      <c r="F23" s="57"/>
      <c r="G23" s="58"/>
      <c r="H23" s="59"/>
      <c r="I23" s="26"/>
      <c r="J23" s="60" t="e">
        <f>J22</f>
        <v>#DIV/0!</v>
      </c>
      <c r="K23" s="6"/>
      <c r="L23" s="6"/>
      <c r="M23" s="7"/>
      <c r="N23" s="7"/>
      <c r="O23" s="5"/>
      <c r="P23" s="5"/>
      <c r="Q23" s="5"/>
      <c r="R23" s="19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19"/>
      <c r="AJ23" s="5"/>
      <c r="AK23" s="5"/>
      <c r="AL23" s="5"/>
      <c r="AM23" s="19"/>
      <c r="AN23" s="5"/>
      <c r="AO23" s="5"/>
      <c r="AP23" s="5"/>
    </row>
    <row r="24" spans="1:42" ht="15" customHeight="1" x14ac:dyDescent="0.3">
      <c r="A24" s="27">
        <v>13</v>
      </c>
      <c r="B24" s="589" t="s">
        <v>38</v>
      </c>
      <c r="C24" s="590"/>
      <c r="D24" s="32">
        <v>0.13864000000000001</v>
      </c>
      <c r="E24" s="33"/>
      <c r="F24" s="501"/>
      <c r="G24" s="501"/>
      <c r="H24" s="502"/>
      <c r="J24" s="6"/>
      <c r="K24" s="6"/>
      <c r="L24" s="6"/>
      <c r="M24" s="7"/>
      <c r="N24" s="7"/>
      <c r="O24" s="5"/>
      <c r="P24" s="5"/>
      <c r="Q24" s="5"/>
      <c r="R24" s="5"/>
      <c r="S24" s="25"/>
      <c r="T24" s="25"/>
      <c r="U24" s="5"/>
      <c r="V24" s="5"/>
      <c r="W24" s="5"/>
      <c r="X24" s="5"/>
      <c r="Y24" s="5"/>
      <c r="Z24" s="5"/>
      <c r="AA24" s="5"/>
      <c r="AB24" s="5"/>
      <c r="AC24" s="5"/>
      <c r="AD24" s="25"/>
      <c r="AE24" s="25"/>
      <c r="AF24" s="5"/>
      <c r="AG24" s="5"/>
      <c r="AH24" s="5"/>
      <c r="AI24" s="5"/>
      <c r="AJ24" s="25"/>
      <c r="AK24" s="26"/>
      <c r="AL24" s="5"/>
      <c r="AM24" s="5"/>
      <c r="AN24" s="25"/>
      <c r="AO24" s="26"/>
      <c r="AP24" s="5"/>
    </row>
    <row r="25" spans="1:42" ht="15" customHeight="1" x14ac:dyDescent="0.3">
      <c r="A25" s="27"/>
      <c r="B25" s="589"/>
      <c r="C25" s="590"/>
      <c r="D25" s="61"/>
      <c r="E25" s="62"/>
      <c r="F25" s="63"/>
      <c r="G25" s="63"/>
      <c r="H25" s="64"/>
      <c r="J25" s="65">
        <f>MAX(E24:H24)</f>
        <v>0</v>
      </c>
      <c r="K25" s="6" t="s">
        <v>39</v>
      </c>
      <c r="L25" s="6"/>
      <c r="M25" s="7"/>
      <c r="N25" s="7"/>
      <c r="O25" s="5"/>
      <c r="P25" s="5"/>
      <c r="Q25" s="5"/>
      <c r="R25" s="5"/>
      <c r="S25" s="25"/>
      <c r="T25" s="25"/>
      <c r="U25" s="5"/>
      <c r="V25" s="5"/>
      <c r="W25" s="5"/>
      <c r="X25" s="5"/>
      <c r="Y25" s="5"/>
      <c r="Z25" s="5"/>
      <c r="AA25" s="5"/>
      <c r="AB25" s="5"/>
      <c r="AC25" s="5"/>
      <c r="AD25" s="25"/>
      <c r="AE25" s="25"/>
      <c r="AF25" s="5"/>
      <c r="AG25" s="5"/>
      <c r="AH25" s="5"/>
      <c r="AI25" s="5"/>
      <c r="AJ25" s="25"/>
      <c r="AK25" s="26"/>
      <c r="AL25" s="5"/>
      <c r="AM25" s="5"/>
      <c r="AN25" s="25"/>
      <c r="AO25" s="26"/>
      <c r="AP25" s="5"/>
    </row>
    <row r="26" spans="1:42" ht="15" customHeight="1" x14ac:dyDescent="0.3">
      <c r="A26" s="27">
        <v>14</v>
      </c>
      <c r="B26" s="608" t="s">
        <v>40</v>
      </c>
      <c r="C26" s="609"/>
      <c r="D26" s="66">
        <v>4.2500000000000003E-2</v>
      </c>
      <c r="E26" s="527"/>
      <c r="F26" s="63"/>
      <c r="G26" s="63"/>
      <c r="H26" s="64"/>
      <c r="I26" s="5"/>
      <c r="J26" s="67">
        <f>MAX(E26:H26)</f>
        <v>0</v>
      </c>
      <c r="K26" s="6" t="s">
        <v>41</v>
      </c>
      <c r="L26" s="6"/>
      <c r="M26" s="7"/>
      <c r="N26" s="7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25"/>
      <c r="AE26" s="26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</row>
    <row r="27" spans="1:42" ht="15" customHeight="1" x14ac:dyDescent="0.3">
      <c r="A27" s="27">
        <v>15</v>
      </c>
      <c r="B27" s="589" t="s">
        <v>42</v>
      </c>
      <c r="C27" s="590"/>
      <c r="D27" s="68">
        <v>360</v>
      </c>
      <c r="E27" s="35"/>
      <c r="F27" s="503"/>
      <c r="G27" s="503"/>
      <c r="H27" s="504"/>
      <c r="I27" s="5"/>
      <c r="J27" s="69">
        <f>MAX(E27:H27)</f>
        <v>0</v>
      </c>
      <c r="K27" s="6" t="s">
        <v>43</v>
      </c>
      <c r="L27" s="6"/>
      <c r="M27" s="7"/>
      <c r="N27" s="7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</row>
    <row r="28" spans="1:42" ht="15" customHeight="1" x14ac:dyDescent="0.3">
      <c r="A28" s="27"/>
      <c r="B28" s="589"/>
      <c r="C28" s="590"/>
      <c r="D28" s="44"/>
      <c r="E28" s="48"/>
      <c r="F28" s="57"/>
      <c r="G28" s="58"/>
      <c r="H28" s="59"/>
      <c r="I28" s="5"/>
      <c r="J28" s="70"/>
      <c r="K28" s="6"/>
      <c r="L28" s="6"/>
      <c r="M28" s="7"/>
      <c r="N28" s="7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</row>
    <row r="29" spans="1:42" ht="15" customHeight="1" x14ac:dyDescent="0.3">
      <c r="A29" s="27">
        <v>16</v>
      </c>
      <c r="B29" s="589" t="s">
        <v>44</v>
      </c>
      <c r="C29" s="590"/>
      <c r="D29" s="46">
        <f>D12*D24</f>
        <v>339.59405866666668</v>
      </c>
      <c r="E29" s="47"/>
      <c r="F29" s="42">
        <f>F12*F24</f>
        <v>0</v>
      </c>
      <c r="G29" s="42">
        <f>G12*G24</f>
        <v>0</v>
      </c>
      <c r="H29" s="43">
        <f>H12*H24</f>
        <v>0</v>
      </c>
      <c r="I29" s="5"/>
      <c r="J29" s="6">
        <f>AVERAGE(E29:H29)</f>
        <v>0</v>
      </c>
      <c r="K29" s="5" t="s">
        <v>45</v>
      </c>
      <c r="L29" s="6"/>
      <c r="M29" s="7"/>
      <c r="N29" s="7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</row>
    <row r="30" spans="1:42" ht="15" customHeight="1" x14ac:dyDescent="0.3">
      <c r="A30" s="27"/>
      <c r="B30" s="589"/>
      <c r="C30" s="590"/>
      <c r="D30" s="44"/>
      <c r="E30" s="45"/>
      <c r="F30" s="42"/>
      <c r="G30" s="42"/>
      <c r="H30" s="43"/>
      <c r="I30" s="5"/>
      <c r="J30" s="71" t="str">
        <f>IF(ISERROR(J29/J12),"",J29/J12)</f>
        <v/>
      </c>
      <c r="K30" s="6" t="s">
        <v>46</v>
      </c>
      <c r="L30" s="6"/>
      <c r="M30" s="7"/>
      <c r="N30" s="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</row>
    <row r="31" spans="1:42" ht="15" customHeight="1" x14ac:dyDescent="0.3">
      <c r="A31" s="27">
        <v>17</v>
      </c>
      <c r="B31" s="589" t="s">
        <v>47</v>
      </c>
      <c r="C31" s="590"/>
      <c r="D31" s="40">
        <v>18.489999999999998</v>
      </c>
      <c r="E31" s="47"/>
      <c r="F31" s="42"/>
      <c r="G31" s="42"/>
      <c r="H31" s="43"/>
      <c r="I31" s="5"/>
      <c r="J31" s="6"/>
      <c r="K31" s="6"/>
      <c r="L31" s="6"/>
      <c r="M31" s="7"/>
      <c r="N31" s="7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72"/>
    </row>
    <row r="32" spans="1:42" ht="12.75" customHeight="1" x14ac:dyDescent="0.3">
      <c r="A32" s="27">
        <v>18</v>
      </c>
      <c r="B32" s="589" t="s">
        <v>48</v>
      </c>
      <c r="C32" s="590"/>
      <c r="D32" s="40">
        <v>121.17</v>
      </c>
      <c r="E32" s="47"/>
      <c r="F32" s="42"/>
      <c r="G32" s="42"/>
      <c r="H32" s="43"/>
      <c r="I32" s="5"/>
      <c r="J32" s="6"/>
      <c r="K32" s="6"/>
      <c r="L32" s="6"/>
      <c r="M32" s="7"/>
      <c r="N32" s="7"/>
      <c r="O32" s="5"/>
      <c r="P32" s="5"/>
      <c r="Q32" s="5"/>
      <c r="R32" s="19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9"/>
      <c r="AJ32" s="5"/>
      <c r="AK32" s="5"/>
      <c r="AL32" s="5"/>
      <c r="AM32" s="19"/>
      <c r="AN32" s="5"/>
      <c r="AO32" s="5"/>
      <c r="AP32" s="613"/>
    </row>
    <row r="33" spans="1:42" x14ac:dyDescent="0.3">
      <c r="A33" s="27">
        <v>19</v>
      </c>
      <c r="B33" s="45" t="s">
        <v>49</v>
      </c>
      <c r="C33" s="35"/>
      <c r="D33" s="40">
        <v>11.11</v>
      </c>
      <c r="E33" s="47"/>
      <c r="F33" s="42"/>
      <c r="G33" s="42"/>
      <c r="H33" s="43"/>
      <c r="I33" s="5"/>
      <c r="J33" s="6"/>
      <c r="K33" s="6"/>
      <c r="L33" s="6"/>
      <c r="M33" s="7"/>
      <c r="N33" s="7"/>
      <c r="O33" s="5"/>
      <c r="P33" s="5"/>
      <c r="Q33" s="5"/>
      <c r="R33" s="5"/>
      <c r="S33" s="25"/>
      <c r="T33" s="2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25"/>
      <c r="AK33" s="25"/>
      <c r="AL33" s="5"/>
      <c r="AM33" s="5"/>
      <c r="AN33" s="25"/>
      <c r="AO33" s="25"/>
      <c r="AP33" s="613"/>
    </row>
    <row r="34" spans="1:42" ht="12.75" customHeight="1" x14ac:dyDescent="0.3">
      <c r="A34" s="27"/>
      <c r="B34" s="589"/>
      <c r="C34" s="590"/>
      <c r="D34" s="44"/>
      <c r="E34" s="45"/>
      <c r="F34" s="42"/>
      <c r="G34" s="42"/>
      <c r="H34" s="43"/>
      <c r="I34" s="5"/>
      <c r="J34" s="6"/>
      <c r="K34" s="6"/>
      <c r="L34" s="6"/>
      <c r="M34" s="7"/>
      <c r="N34" s="7"/>
      <c r="P34" s="5"/>
      <c r="Q34" s="5"/>
      <c r="R34" s="5"/>
      <c r="S34" s="25"/>
      <c r="T34" s="2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25"/>
      <c r="AK34" s="26"/>
      <c r="AL34" s="5"/>
      <c r="AM34" s="5"/>
      <c r="AN34" s="25"/>
      <c r="AO34" s="26"/>
      <c r="AP34" s="613"/>
    </row>
    <row r="35" spans="1:42" x14ac:dyDescent="0.3">
      <c r="A35" s="27">
        <v>20</v>
      </c>
      <c r="B35" s="589" t="s">
        <v>50</v>
      </c>
      <c r="C35" s="590"/>
      <c r="D35" s="46">
        <f>D29-D31-D32-D33</f>
        <v>188.82405866666664</v>
      </c>
      <c r="E35" s="47"/>
      <c r="F35" s="42">
        <f>F29-F31-F32-F33</f>
        <v>0</v>
      </c>
      <c r="G35" s="42">
        <f>G29-G31-G32-G33</f>
        <v>0</v>
      </c>
      <c r="H35" s="43">
        <f>H29-H31-H32-H33</f>
        <v>0</v>
      </c>
      <c r="I35" s="5"/>
      <c r="J35" s="6">
        <f>(($E$35*$E$9)+($F$9*$F$35)+($G$9*$G$35)+($H$35*$H$9))*12</f>
        <v>0</v>
      </c>
      <c r="K35" s="5" t="s">
        <v>51</v>
      </c>
      <c r="L35" s="6"/>
      <c r="M35" s="7"/>
      <c r="N35" s="7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613"/>
    </row>
    <row r="36" spans="1:42" x14ac:dyDescent="0.3">
      <c r="A36" s="27"/>
      <c r="B36" s="589"/>
      <c r="C36" s="590"/>
      <c r="D36" s="44"/>
      <c r="E36" s="45"/>
      <c r="F36" s="42"/>
      <c r="G36" s="42"/>
      <c r="H36" s="43"/>
      <c r="I36" s="5"/>
      <c r="J36" s="6"/>
      <c r="K36" s="6"/>
      <c r="L36" s="6"/>
      <c r="M36" s="7"/>
      <c r="N36" s="7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613"/>
    </row>
    <row r="37" spans="1:42" x14ac:dyDescent="0.3">
      <c r="A37" s="27">
        <v>21</v>
      </c>
      <c r="B37" s="589" t="s">
        <v>52</v>
      </c>
      <c r="C37" s="590"/>
      <c r="D37" s="46">
        <v>38383</v>
      </c>
      <c r="E37" s="47"/>
      <c r="F37" s="42">
        <f>PV(F26/12,F27,-F35)</f>
        <v>0</v>
      </c>
      <c r="G37" s="42">
        <f>PV(G26/12,G27,-G35)</f>
        <v>0</v>
      </c>
      <c r="H37" s="43">
        <f>PV(H26/12,H27,-H35)</f>
        <v>0</v>
      </c>
      <c r="I37" s="5"/>
      <c r="J37" s="73">
        <f>($E$37*$E$9)+($F$9*$F$37)+($G$37*$G$9)+($H$9*$H$37)</f>
        <v>0</v>
      </c>
      <c r="L37" s="6"/>
      <c r="M37" s="16"/>
      <c r="N37" s="17"/>
      <c r="O37" s="15"/>
      <c r="P37" s="18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613"/>
    </row>
    <row r="38" spans="1:42" ht="15" customHeight="1" x14ac:dyDescent="0.3">
      <c r="A38" s="27"/>
      <c r="B38" s="589"/>
      <c r="C38" s="590"/>
      <c r="D38" s="44"/>
      <c r="E38" s="45"/>
      <c r="F38" s="42"/>
      <c r="G38" s="42"/>
      <c r="H38" s="43"/>
      <c r="I38" s="5"/>
      <c r="J38" s="73">
        <f>IF(ISERROR(J37),"",J37)</f>
        <v>0</v>
      </c>
      <c r="K38" s="5" t="s">
        <v>53</v>
      </c>
      <c r="L38" s="6"/>
      <c r="M38" s="16"/>
      <c r="N38" s="7"/>
      <c r="P38" s="18"/>
      <c r="Q38" s="18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613"/>
    </row>
    <row r="39" spans="1:42" x14ac:dyDescent="0.3">
      <c r="A39" s="27">
        <v>22</v>
      </c>
      <c r="B39" s="589" t="s">
        <v>563</v>
      </c>
      <c r="C39" s="590"/>
      <c r="D39" s="46">
        <v>1730.57</v>
      </c>
      <c r="E39" s="47"/>
      <c r="F39" s="42"/>
      <c r="G39" s="42"/>
      <c r="H39" s="43"/>
      <c r="I39" s="5"/>
      <c r="J39" s="6">
        <f>SUM(E39:H39)</f>
        <v>0</v>
      </c>
      <c r="K39" s="6" t="s">
        <v>54</v>
      </c>
      <c r="L39" s="6"/>
      <c r="M39" s="16"/>
      <c r="N39" s="16"/>
      <c r="O39" s="15"/>
      <c r="P39" s="15"/>
      <c r="Q39" s="15"/>
      <c r="R39" s="19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19"/>
      <c r="AJ39" s="5"/>
      <c r="AK39" s="5"/>
      <c r="AL39" s="5"/>
      <c r="AM39" s="19"/>
      <c r="AN39" s="5"/>
      <c r="AO39" s="5"/>
      <c r="AP39" s="613"/>
    </row>
    <row r="40" spans="1:42" s="5" customFormat="1" x14ac:dyDescent="0.3">
      <c r="A40" s="27">
        <v>23</v>
      </c>
      <c r="B40" s="45" t="s">
        <v>55</v>
      </c>
      <c r="C40" s="35"/>
      <c r="D40" s="40">
        <v>151.44999999999999</v>
      </c>
      <c r="E40" s="47"/>
      <c r="F40" s="42"/>
      <c r="G40" s="42"/>
      <c r="H40" s="43"/>
      <c r="J40" s="6"/>
      <c r="K40" s="6"/>
      <c r="L40" s="6"/>
      <c r="M40" s="7"/>
      <c r="N40" s="7"/>
      <c r="S40" s="25"/>
      <c r="T40" s="25"/>
      <c r="AJ40" s="25"/>
      <c r="AK40" s="25"/>
      <c r="AN40" s="25"/>
      <c r="AO40" s="25"/>
      <c r="AP40" s="613"/>
    </row>
    <row r="41" spans="1:42" x14ac:dyDescent="0.3">
      <c r="A41" s="27"/>
      <c r="B41" s="614"/>
      <c r="C41" s="615"/>
      <c r="D41" s="74"/>
      <c r="E41" s="75"/>
      <c r="F41" s="76"/>
      <c r="G41" s="76"/>
      <c r="H41" s="77"/>
      <c r="I41" s="5"/>
      <c r="J41" s="6"/>
      <c r="K41" s="6"/>
      <c r="L41" s="6"/>
      <c r="M41" s="7"/>
      <c r="N41" s="7"/>
      <c r="O41" s="5"/>
      <c r="P41" s="5"/>
      <c r="Q41" s="5"/>
      <c r="R41" s="5"/>
      <c r="S41" s="25"/>
      <c r="T41" s="2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25"/>
      <c r="AK41" s="26"/>
      <c r="AL41" s="5"/>
      <c r="AM41" s="5"/>
      <c r="AN41" s="25"/>
      <c r="AO41" s="26"/>
      <c r="AP41" s="613"/>
    </row>
    <row r="42" spans="1:42" x14ac:dyDescent="0.3">
      <c r="A42" s="78">
        <v>24</v>
      </c>
      <c r="B42" s="616" t="s">
        <v>56</v>
      </c>
      <c r="C42" s="616"/>
      <c r="D42" s="46">
        <f>D22-D37-D39-D40</f>
        <v>4000.0000000000045</v>
      </c>
      <c r="E42" s="41">
        <f>E22-E37-E39-E40</f>
        <v>0</v>
      </c>
      <c r="F42" s="42">
        <f t="shared" ref="F42:H42" si="0">F22-F37-F39-F40</f>
        <v>0</v>
      </c>
      <c r="G42" s="42">
        <f t="shared" si="0"/>
        <v>0</v>
      </c>
      <c r="H42" s="43">
        <f t="shared" si="0"/>
        <v>0</v>
      </c>
      <c r="I42" s="5"/>
      <c r="J42" s="79"/>
      <c r="K42" s="79"/>
      <c r="L42" s="79"/>
      <c r="M42" s="7"/>
      <c r="N42" s="7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613"/>
    </row>
    <row r="43" spans="1:42" x14ac:dyDescent="0.3">
      <c r="A43" s="27"/>
      <c r="B43" s="617"/>
      <c r="C43" s="610"/>
      <c r="D43" s="80"/>
      <c r="E43" s="81"/>
      <c r="F43" s="82"/>
      <c r="G43" s="82"/>
      <c r="H43" s="83"/>
      <c r="L43" s="15"/>
      <c r="M43" s="7"/>
      <c r="N43" s="7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613"/>
    </row>
    <row r="44" spans="1:42" x14ac:dyDescent="0.3">
      <c r="A44" s="27">
        <v>25</v>
      </c>
      <c r="B44" s="589" t="s">
        <v>57</v>
      </c>
      <c r="C44" s="590"/>
      <c r="D44" s="46">
        <f>D42*D9</f>
        <v>4000.0000000000045</v>
      </c>
      <c r="E44" s="41">
        <f>E42*E9</f>
        <v>0</v>
      </c>
      <c r="F44" s="42">
        <f>F42*F9</f>
        <v>0</v>
      </c>
      <c r="G44" s="42">
        <f>G42*G9</f>
        <v>0</v>
      </c>
      <c r="H44" s="43">
        <f>H42*H9</f>
        <v>0</v>
      </c>
      <c r="I44" s="5"/>
      <c r="J44" s="17"/>
      <c r="K44" s="8"/>
      <c r="M44" s="7"/>
      <c r="N44" s="7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613"/>
    </row>
    <row r="45" spans="1:42" x14ac:dyDescent="0.3">
      <c r="A45" s="84"/>
      <c r="B45" s="619"/>
      <c r="C45" s="620"/>
      <c r="D45" s="44"/>
      <c r="E45" s="45"/>
      <c r="F45" s="42"/>
      <c r="G45" s="42"/>
      <c r="H45" s="43"/>
      <c r="I45" s="5"/>
      <c r="J45" s="17"/>
      <c r="K45" s="8"/>
      <c r="M45" s="7"/>
      <c r="N45" s="7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613"/>
    </row>
    <row r="46" spans="1:42" ht="13.5" thickBot="1" x14ac:dyDescent="0.35">
      <c r="A46" s="27">
        <v>26</v>
      </c>
      <c r="B46" s="85" t="s">
        <v>58</v>
      </c>
      <c r="C46" s="86">
        <f>(SUM(E44:H44))</f>
        <v>0</v>
      </c>
      <c r="D46" s="87"/>
      <c r="E46" s="88" t="s">
        <v>20</v>
      </c>
      <c r="F46" s="89">
        <f>SUM(E9:H9)</f>
        <v>0</v>
      </c>
      <c r="G46" s="88" t="s">
        <v>59</v>
      </c>
      <c r="H46" s="90">
        <f>IF(F46=0,0,C46/F46)</f>
        <v>0</v>
      </c>
      <c r="I46" s="91"/>
      <c r="J46" s="7"/>
      <c r="K46" s="92"/>
      <c r="L46" s="7"/>
      <c r="M46" s="7"/>
      <c r="N46" s="7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613"/>
    </row>
    <row r="47" spans="1:42" x14ac:dyDescent="0.3">
      <c r="A47" s="93"/>
      <c r="B47" s="94"/>
      <c r="C47" s="403"/>
      <c r="D47" s="404"/>
      <c r="E47" s="404"/>
      <c r="F47" s="404"/>
      <c r="G47" s="404"/>
      <c r="H47" s="405"/>
      <c r="I47" s="91"/>
      <c r="J47" s="7"/>
      <c r="K47" s="92"/>
      <c r="L47" s="7"/>
      <c r="M47" s="7"/>
      <c r="N47" s="7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95"/>
    </row>
    <row r="48" spans="1:42" x14ac:dyDescent="0.3">
      <c r="A48" s="93"/>
      <c r="B48" s="94"/>
      <c r="C48" s="624" t="s">
        <v>534</v>
      </c>
      <c r="D48" s="625"/>
      <c r="E48" s="625"/>
      <c r="F48" s="625"/>
      <c r="G48" s="625"/>
      <c r="H48" s="626"/>
      <c r="I48" s="91"/>
      <c r="J48" s="7"/>
      <c r="K48" s="92"/>
      <c r="L48" s="7"/>
      <c r="M48" s="7"/>
      <c r="N48" s="7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95"/>
    </row>
    <row r="49" spans="1:42" ht="14.5" x14ac:dyDescent="0.35">
      <c r="A49" s="93"/>
      <c r="C49" s="621" t="s">
        <v>531</v>
      </c>
      <c r="D49" s="622"/>
      <c r="E49" s="622"/>
      <c r="F49" s="622"/>
      <c r="G49" s="622"/>
      <c r="H49" s="623"/>
      <c r="I49" s="91"/>
      <c r="J49" s="7"/>
      <c r="K49" s="92"/>
      <c r="L49" s="7"/>
      <c r="M49" s="7"/>
      <c r="N49" s="7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95"/>
    </row>
    <row r="50" spans="1:42" x14ac:dyDescent="0.3">
      <c r="A50" s="93"/>
      <c r="B50" s="96"/>
      <c r="C50" s="97" t="s">
        <v>60</v>
      </c>
      <c r="D50" s="98">
        <f>H46</f>
        <v>0</v>
      </c>
      <c r="F50" s="627" t="s">
        <v>532</v>
      </c>
      <c r="G50" s="627"/>
      <c r="H50" s="99">
        <f>C46</f>
        <v>0</v>
      </c>
      <c r="I50" s="91"/>
      <c r="J50" s="7"/>
      <c r="K50" s="92"/>
      <c r="L50" s="7"/>
      <c r="M50" s="7"/>
      <c r="N50" s="7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95"/>
    </row>
    <row r="51" spans="1:42" ht="13.5" thickBot="1" x14ac:dyDescent="0.35">
      <c r="A51" s="100"/>
      <c r="B51" s="402"/>
      <c r="C51" s="628"/>
      <c r="D51" s="629"/>
      <c r="E51" s="629"/>
      <c r="F51" s="629"/>
      <c r="G51" s="629"/>
      <c r="H51" s="630"/>
      <c r="J51" s="7"/>
      <c r="K51" s="92"/>
      <c r="L51" s="7"/>
      <c r="M51" s="15"/>
      <c r="N51" s="15"/>
      <c r="O51" s="15"/>
      <c r="P51" s="15"/>
      <c r="Q51" s="1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1:42" x14ac:dyDescent="0.3">
      <c r="A52" s="101"/>
      <c r="B52" s="7"/>
      <c r="C52" s="631" t="str">
        <f>IF(D50&gt;50000, "AHP Subsidy Per Unit cannot exceed $50,000.", "")</f>
        <v/>
      </c>
      <c r="D52" s="631"/>
      <c r="E52" s="631"/>
      <c r="F52" s="631" t="str">
        <f>IF(H50&gt;750000, "Total AHP Subsidy cannot exceed $750,000.", "")</f>
        <v/>
      </c>
      <c r="G52" s="631"/>
      <c r="H52" s="631"/>
      <c r="J52" s="7"/>
      <c r="K52" s="92"/>
      <c r="L52" s="7"/>
      <c r="M52" s="15"/>
      <c r="N52" s="15"/>
      <c r="O52" s="15"/>
      <c r="P52" s="15"/>
      <c r="Q52" s="1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1:42" ht="13.5" thickBot="1" x14ac:dyDescent="0.35">
      <c r="A53" s="102"/>
      <c r="B53" s="7"/>
      <c r="C53" s="632"/>
      <c r="D53" s="632"/>
      <c r="E53" s="632"/>
      <c r="F53" s="633"/>
      <c r="G53" s="633"/>
      <c r="H53" s="633"/>
      <c r="K53" s="92"/>
      <c r="L53" s="7"/>
      <c r="M53" s="15"/>
      <c r="N53" s="15"/>
      <c r="O53" s="15"/>
      <c r="P53" s="15"/>
      <c r="Q53" s="1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1:42" x14ac:dyDescent="0.3">
      <c r="A54" s="634" t="s">
        <v>62</v>
      </c>
      <c r="B54" s="635"/>
      <c r="C54" s="635"/>
      <c r="D54" s="103"/>
      <c r="E54" s="103"/>
      <c r="F54" s="103"/>
      <c r="G54" s="103"/>
      <c r="H54" s="104"/>
      <c r="K54" s="8"/>
      <c r="M54" s="15"/>
      <c r="N54" s="15"/>
      <c r="O54" s="15"/>
      <c r="P54" s="15"/>
      <c r="Q54" s="1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:42" x14ac:dyDescent="0.3">
      <c r="A55" s="636"/>
      <c r="B55" s="637"/>
      <c r="C55" s="637"/>
      <c r="D55" s="105" t="s">
        <v>63</v>
      </c>
      <c r="E55" s="105" t="s">
        <v>64</v>
      </c>
      <c r="F55" s="106" t="s">
        <v>64</v>
      </c>
      <c r="G55" s="106" t="s">
        <v>64</v>
      </c>
      <c r="H55" s="107" t="s">
        <v>64</v>
      </c>
      <c r="L55" s="8"/>
      <c r="M55" s="5"/>
      <c r="P55" s="5"/>
      <c r="Q55" s="5"/>
    </row>
    <row r="56" spans="1:42" ht="13.5" thickBot="1" x14ac:dyDescent="0.35">
      <c r="A56" s="93"/>
      <c r="B56" s="108" t="s">
        <v>65</v>
      </c>
      <c r="C56" s="7"/>
      <c r="D56" s="105" t="s">
        <v>66</v>
      </c>
      <c r="E56" s="109">
        <v>1</v>
      </c>
      <c r="F56" s="110">
        <v>2</v>
      </c>
      <c r="G56" s="110">
        <v>3</v>
      </c>
      <c r="H56" s="111">
        <v>4</v>
      </c>
      <c r="J56" s="112">
        <v>0</v>
      </c>
      <c r="K56" s="112" t="s">
        <v>67</v>
      </c>
      <c r="L56" s="8"/>
      <c r="M56" s="5"/>
      <c r="N56" s="18"/>
      <c r="O56" s="5"/>
      <c r="P56" s="18"/>
      <c r="Q56" s="5"/>
    </row>
    <row r="57" spans="1:42" x14ac:dyDescent="0.3">
      <c r="A57" s="27">
        <v>21</v>
      </c>
      <c r="B57" s="589" t="s">
        <v>68</v>
      </c>
      <c r="C57" s="618"/>
      <c r="D57" s="113">
        <f>SUM(E57:H57)</f>
        <v>0</v>
      </c>
      <c r="E57" s="114">
        <f>E37*E9</f>
        <v>0</v>
      </c>
      <c r="F57" s="42">
        <f>F37*F9</f>
        <v>0</v>
      </c>
      <c r="G57" s="42">
        <f>G37*G9</f>
        <v>0</v>
      </c>
      <c r="H57" s="43">
        <f>H37*H9</f>
        <v>0</v>
      </c>
      <c r="I57" s="26"/>
      <c r="J57" s="115">
        <v>0</v>
      </c>
      <c r="K57" s="112" t="s">
        <v>69</v>
      </c>
      <c r="L57" s="92"/>
      <c r="M57" s="5"/>
      <c r="N57" s="18"/>
      <c r="O57" s="5"/>
      <c r="P57" s="18"/>
      <c r="Q57" s="5"/>
    </row>
    <row r="58" spans="1:42" x14ac:dyDescent="0.3">
      <c r="A58" s="27">
        <v>22</v>
      </c>
      <c r="B58" s="589" t="s">
        <v>70</v>
      </c>
      <c r="C58" s="618"/>
      <c r="D58" s="116">
        <f t="shared" ref="D58:D59" si="1">SUM(E58:H58)</f>
        <v>0</v>
      </c>
      <c r="E58" s="114">
        <f>E39*E9</f>
        <v>0</v>
      </c>
      <c r="F58" s="42">
        <f>F39*F9</f>
        <v>0</v>
      </c>
      <c r="G58" s="42">
        <f>G39*G9</f>
        <v>0</v>
      </c>
      <c r="H58" s="43">
        <f>H39*H9</f>
        <v>0</v>
      </c>
      <c r="I58" s="26"/>
      <c r="J58" s="115">
        <v>0</v>
      </c>
      <c r="K58" s="112" t="s">
        <v>71</v>
      </c>
      <c r="L58" s="92"/>
      <c r="M58" s="5"/>
      <c r="N58" s="18"/>
      <c r="O58" s="5"/>
      <c r="P58" s="18"/>
      <c r="Q58" s="5"/>
    </row>
    <row r="59" spans="1:42" x14ac:dyDescent="0.3">
      <c r="A59" s="27">
        <v>23</v>
      </c>
      <c r="B59" s="50" t="s">
        <v>72</v>
      </c>
      <c r="C59" s="117" t="str">
        <f>IF(C40="","",C40)</f>
        <v/>
      </c>
      <c r="D59" s="116">
        <f t="shared" si="1"/>
        <v>0</v>
      </c>
      <c r="E59" s="114">
        <f>E40*E9</f>
        <v>0</v>
      </c>
      <c r="F59" s="118">
        <f>F40*F9</f>
        <v>0</v>
      </c>
      <c r="G59" s="118">
        <f>G40*G9</f>
        <v>0</v>
      </c>
      <c r="H59" s="119">
        <f>H40*H9</f>
        <v>0</v>
      </c>
      <c r="I59" s="5"/>
      <c r="J59" s="120">
        <v>0</v>
      </c>
      <c r="K59" s="112" t="s">
        <v>73</v>
      </c>
      <c r="L59" s="92"/>
      <c r="M59" s="5"/>
      <c r="N59" s="18"/>
      <c r="O59" s="5"/>
      <c r="P59" s="18"/>
      <c r="Q59" s="5"/>
    </row>
    <row r="60" spans="1:42" s="5" customFormat="1" ht="13.5" thickBot="1" x14ac:dyDescent="0.35">
      <c r="A60" s="27">
        <v>25</v>
      </c>
      <c r="B60" s="50" t="s">
        <v>74</v>
      </c>
      <c r="C60" s="121"/>
      <c r="D60" s="122">
        <f>SUM(E60:H60)</f>
        <v>0</v>
      </c>
      <c r="E60" s="123">
        <f>E42*E9</f>
        <v>0</v>
      </c>
      <c r="F60" s="124">
        <f>F42*F9</f>
        <v>0</v>
      </c>
      <c r="G60" s="124">
        <f>G42*G9</f>
        <v>0</v>
      </c>
      <c r="H60" s="125">
        <f>H42*H9</f>
        <v>0</v>
      </c>
      <c r="J60" s="112">
        <v>0</v>
      </c>
      <c r="K60" s="112" t="s">
        <v>75</v>
      </c>
      <c r="L60" s="126"/>
    </row>
    <row r="61" spans="1:42" s="5" customFormat="1" ht="14" thickTop="1" thickBot="1" x14ac:dyDescent="0.35">
      <c r="A61" s="27"/>
      <c r="B61" s="127" t="s">
        <v>76</v>
      </c>
      <c r="C61" s="128"/>
      <c r="D61" s="129">
        <f>SUM(D57:D60)</f>
        <v>0</v>
      </c>
      <c r="E61" s="130">
        <f>SUM(E57:E60)</f>
        <v>0</v>
      </c>
      <c r="F61" s="82">
        <f>SUM(F57:F60)</f>
        <v>0</v>
      </c>
      <c r="G61" s="82">
        <f>SUM(G57:G60)</f>
        <v>0</v>
      </c>
      <c r="H61" s="83">
        <f>SUM(H57:H60)</f>
        <v>0</v>
      </c>
      <c r="J61" s="112">
        <f>D61</f>
        <v>0</v>
      </c>
      <c r="K61" s="8"/>
      <c r="M61" s="131"/>
    </row>
    <row r="62" spans="1:42" s="5" customFormat="1" x14ac:dyDescent="0.3">
      <c r="A62" s="93"/>
      <c r="B62" s="7"/>
      <c r="C62" s="7"/>
      <c r="D62" s="7"/>
      <c r="E62" s="7"/>
      <c r="F62" s="7"/>
      <c r="G62" s="7"/>
      <c r="H62" s="12"/>
      <c r="J62" s="112"/>
      <c r="K62" s="8"/>
      <c r="M62" s="131"/>
    </row>
    <row r="63" spans="1:42" s="5" customFormat="1" x14ac:dyDescent="0.3">
      <c r="A63" s="93"/>
      <c r="B63" s="7"/>
      <c r="C63" s="7"/>
      <c r="D63" s="7"/>
      <c r="E63" s="7"/>
      <c r="F63" s="7"/>
      <c r="G63" s="7"/>
      <c r="H63" s="12"/>
    </row>
    <row r="64" spans="1:42" s="5" customFormat="1" x14ac:dyDescent="0.3">
      <c r="A64" s="93"/>
      <c r="C64" s="108"/>
      <c r="D64" s="105" t="s">
        <v>63</v>
      </c>
      <c r="E64" s="105" t="s">
        <v>64</v>
      </c>
      <c r="F64" s="106" t="s">
        <v>64</v>
      </c>
      <c r="G64" s="106" t="s">
        <v>64</v>
      </c>
      <c r="H64" s="107" t="s">
        <v>64</v>
      </c>
      <c r="N64" s="8"/>
      <c r="O64" s="8"/>
    </row>
    <row r="65" spans="1:17" s="5" customFormat="1" ht="13.5" thickBot="1" x14ac:dyDescent="0.35">
      <c r="A65" s="93"/>
      <c r="B65" s="108" t="s">
        <v>77</v>
      </c>
      <c r="C65" s="7"/>
      <c r="D65" s="105" t="s">
        <v>66</v>
      </c>
      <c r="E65" s="109">
        <v>1</v>
      </c>
      <c r="F65" s="110">
        <v>2</v>
      </c>
      <c r="G65" s="110">
        <v>3</v>
      </c>
      <c r="H65" s="111">
        <v>4</v>
      </c>
      <c r="N65" s="8"/>
      <c r="O65" s="8"/>
    </row>
    <row r="66" spans="1:17" s="5" customFormat="1" x14ac:dyDescent="0.3">
      <c r="A66" s="78">
        <v>8</v>
      </c>
      <c r="B66" s="50" t="s">
        <v>24</v>
      </c>
      <c r="C66" s="132"/>
      <c r="D66" s="113">
        <f t="shared" ref="D66:D69" si="2">SUM(E66:H66)</f>
        <v>0</v>
      </c>
      <c r="E66" s="114">
        <f>E14*E9</f>
        <v>0</v>
      </c>
      <c r="F66" s="42">
        <f>F14*F9</f>
        <v>0</v>
      </c>
      <c r="G66" s="42">
        <f>G14*G9</f>
        <v>0</v>
      </c>
      <c r="H66" s="43">
        <f>H14*H9</f>
        <v>0</v>
      </c>
      <c r="N66" s="8"/>
      <c r="O66" s="8"/>
    </row>
    <row r="67" spans="1:17" s="5" customFormat="1" x14ac:dyDescent="0.3">
      <c r="A67" s="78">
        <v>9</v>
      </c>
      <c r="B67" s="50" t="s">
        <v>78</v>
      </c>
      <c r="C67" s="133"/>
      <c r="D67" s="116">
        <f t="shared" si="2"/>
        <v>0</v>
      </c>
      <c r="E67" s="114">
        <f>SUM(E15:E19)*E9</f>
        <v>0</v>
      </c>
      <c r="F67" s="42">
        <f>SUM(F15:F19)*F9</f>
        <v>0</v>
      </c>
      <c r="G67" s="42">
        <f>SUM(G15:G19)*G9</f>
        <v>0</v>
      </c>
      <c r="H67" s="43">
        <f>SUM(H15:H19)*H9</f>
        <v>0</v>
      </c>
    </row>
    <row r="68" spans="1:17" s="5" customFormat="1" x14ac:dyDescent="0.3">
      <c r="A68" s="78">
        <v>10</v>
      </c>
      <c r="B68" s="50" t="s">
        <v>79</v>
      </c>
      <c r="C68" s="132"/>
      <c r="D68" s="116">
        <f t="shared" si="2"/>
        <v>0</v>
      </c>
      <c r="E68" s="114">
        <f>E20*$E$9</f>
        <v>0</v>
      </c>
      <c r="F68" s="42">
        <f>F20*$F$9</f>
        <v>0</v>
      </c>
      <c r="G68" s="42">
        <f>G20*$G$9</f>
        <v>0</v>
      </c>
      <c r="H68" s="43">
        <f>H20*$H$9</f>
        <v>0</v>
      </c>
    </row>
    <row r="69" spans="1:17" s="5" customFormat="1" ht="13.5" thickBot="1" x14ac:dyDescent="0.35">
      <c r="A69" s="78">
        <v>11</v>
      </c>
      <c r="B69" s="50" t="s">
        <v>80</v>
      </c>
      <c r="C69" s="132"/>
      <c r="D69" s="134">
        <f t="shared" si="2"/>
        <v>0</v>
      </c>
      <c r="E69" s="123">
        <f>E21*$E$9</f>
        <v>0</v>
      </c>
      <c r="F69" s="124">
        <f>F21*$F$9</f>
        <v>0</v>
      </c>
      <c r="G69" s="124">
        <f>G21*$G$9</f>
        <v>0</v>
      </c>
      <c r="H69" s="125">
        <f>H21*$H$9</f>
        <v>0</v>
      </c>
      <c r="M69" s="8"/>
    </row>
    <row r="70" spans="1:17" s="5" customFormat="1" ht="14" thickTop="1" thickBot="1" x14ac:dyDescent="0.35">
      <c r="A70" s="78"/>
      <c r="B70" s="127" t="s">
        <v>81</v>
      </c>
      <c r="C70" s="135"/>
      <c r="D70" s="136">
        <f>SUM(D66:D69)</f>
        <v>0</v>
      </c>
      <c r="E70" s="137">
        <f>SUM(E66:E69)</f>
        <v>0</v>
      </c>
      <c r="F70" s="82">
        <f>SUM(F66:F69)</f>
        <v>0</v>
      </c>
      <c r="G70" s="82">
        <f>SUM(G66:G69)</f>
        <v>0</v>
      </c>
      <c r="H70" s="83">
        <f>SUM(H66:H69)</f>
        <v>0</v>
      </c>
      <c r="J70" s="8">
        <f>D70</f>
        <v>0</v>
      </c>
      <c r="K70" s="8"/>
      <c r="L70" s="8"/>
    </row>
    <row r="71" spans="1:17" ht="13.5" thickBot="1" x14ac:dyDescent="0.35">
      <c r="A71" s="138"/>
      <c r="B71" s="7"/>
      <c r="C71" s="139" t="s">
        <v>82</v>
      </c>
      <c r="D71" s="643" t="str">
        <f>IF(D61=D70,"OK","Sources must equal uses")</f>
        <v>OK</v>
      </c>
      <c r="E71" s="644"/>
      <c r="F71" s="105"/>
      <c r="G71" s="105"/>
      <c r="H71" s="140"/>
      <c r="I71" s="5"/>
      <c r="J71" s="8"/>
      <c r="K71" s="8"/>
      <c r="L71" s="8"/>
      <c r="M71" s="5"/>
      <c r="N71" s="5"/>
      <c r="O71" s="5"/>
      <c r="P71" s="5"/>
      <c r="Q71" s="5"/>
    </row>
    <row r="72" spans="1:17" x14ac:dyDescent="0.3">
      <c r="A72" s="138"/>
      <c r="B72" s="96"/>
      <c r="C72" s="96"/>
      <c r="D72" s="7"/>
      <c r="E72" s="7"/>
      <c r="F72" s="7"/>
      <c r="G72" s="7"/>
      <c r="H72" s="12"/>
      <c r="I72" s="5"/>
      <c r="J72" s="8"/>
      <c r="K72" s="8"/>
      <c r="L72" s="8"/>
      <c r="M72" s="5"/>
      <c r="N72" s="5"/>
      <c r="O72" s="5"/>
      <c r="P72" s="5"/>
      <c r="Q72" s="5"/>
    </row>
    <row r="73" spans="1:17" ht="13.5" thickBot="1" x14ac:dyDescent="0.35">
      <c r="A73" s="645"/>
      <c r="B73" s="646"/>
      <c r="C73" s="7"/>
      <c r="D73" s="7"/>
      <c r="E73" s="7"/>
      <c r="F73" s="7"/>
      <c r="G73" s="7"/>
      <c r="H73" s="12"/>
      <c r="J73" s="8"/>
      <c r="K73" s="8"/>
      <c r="L73" s="8"/>
      <c r="M73" s="5"/>
      <c r="N73" s="5"/>
      <c r="O73" s="5"/>
      <c r="P73" s="5"/>
      <c r="Q73" s="5"/>
    </row>
    <row r="74" spans="1:17" ht="12.5" x14ac:dyDescent="0.25">
      <c r="A74" s="647" t="s">
        <v>83</v>
      </c>
      <c r="B74" s="648"/>
      <c r="C74" s="648"/>
      <c r="D74" s="648"/>
      <c r="E74" s="648"/>
      <c r="F74" s="648"/>
      <c r="G74" s="648"/>
      <c r="H74" s="649"/>
      <c r="J74" s="8"/>
      <c r="K74" s="8"/>
      <c r="L74" s="8"/>
    </row>
    <row r="75" spans="1:17" ht="12.5" x14ac:dyDescent="0.25">
      <c r="A75" s="650"/>
      <c r="B75" s="651"/>
      <c r="C75" s="651"/>
      <c r="D75" s="651"/>
      <c r="E75" s="651"/>
      <c r="F75" s="651"/>
      <c r="G75" s="651"/>
      <c r="H75" s="652"/>
      <c r="J75" s="8"/>
      <c r="K75" s="8"/>
      <c r="L75" s="8"/>
    </row>
    <row r="76" spans="1:17" ht="12.5" x14ac:dyDescent="0.25">
      <c r="A76" s="650"/>
      <c r="B76" s="651"/>
      <c r="C76" s="651"/>
      <c r="D76" s="651"/>
      <c r="E76" s="651"/>
      <c r="F76" s="651"/>
      <c r="G76" s="651"/>
      <c r="H76" s="652"/>
      <c r="J76" s="8"/>
      <c r="K76" s="8"/>
      <c r="L76" s="8"/>
    </row>
    <row r="77" spans="1:17" ht="12.5" x14ac:dyDescent="0.25">
      <c r="A77" s="650"/>
      <c r="B77" s="651"/>
      <c r="C77" s="651"/>
      <c r="D77" s="651"/>
      <c r="E77" s="651"/>
      <c r="F77" s="651"/>
      <c r="G77" s="651"/>
      <c r="H77" s="652"/>
      <c r="J77" s="8"/>
      <c r="K77" s="8"/>
      <c r="L77" s="8"/>
    </row>
    <row r="78" spans="1:17" thickBot="1" x14ac:dyDescent="0.3">
      <c r="A78" s="653"/>
      <c r="B78" s="654"/>
      <c r="C78" s="654"/>
      <c r="D78" s="654"/>
      <c r="E78" s="654"/>
      <c r="F78" s="654"/>
      <c r="G78" s="654"/>
      <c r="H78" s="655"/>
      <c r="J78" s="8"/>
      <c r="K78" s="8"/>
      <c r="L78" s="8"/>
    </row>
    <row r="79" spans="1:17" x14ac:dyDescent="0.3">
      <c r="A79" s="656"/>
      <c r="B79" s="656"/>
      <c r="C79" s="7"/>
      <c r="D79" s="141"/>
      <c r="E79" s="141"/>
      <c r="F79" s="7"/>
      <c r="G79" s="7"/>
      <c r="J79" s="8"/>
      <c r="K79" s="8"/>
      <c r="L79" s="8"/>
    </row>
    <row r="80" spans="1:17" x14ac:dyDescent="0.3">
      <c r="A80" s="7"/>
      <c r="B80" s="7"/>
      <c r="C80" s="7"/>
      <c r="D80" s="141"/>
      <c r="E80" s="141"/>
      <c r="F80" s="7"/>
      <c r="G80" s="7"/>
      <c r="I80" s="5"/>
      <c r="J80" s="8"/>
      <c r="K80" s="8"/>
      <c r="L80" s="8"/>
    </row>
    <row r="81" spans="1:12" x14ac:dyDescent="0.3">
      <c r="A81" s="7"/>
      <c r="B81" s="7"/>
      <c r="C81" s="7"/>
      <c r="D81" s="141"/>
      <c r="E81" s="141"/>
      <c r="F81" s="7"/>
      <c r="G81" s="7"/>
      <c r="J81" s="8"/>
      <c r="K81" s="8"/>
      <c r="L81" s="8"/>
    </row>
    <row r="82" spans="1:12" x14ac:dyDescent="0.3">
      <c r="A82" s="7"/>
      <c r="B82" s="7"/>
      <c r="C82" s="7"/>
      <c r="D82" s="141"/>
      <c r="E82" s="141"/>
      <c r="F82" s="7"/>
      <c r="G82" s="7"/>
      <c r="J82" s="8"/>
      <c r="L82" s="8"/>
    </row>
    <row r="83" spans="1:12" x14ac:dyDescent="0.3">
      <c r="A83" s="7"/>
      <c r="B83" s="7"/>
      <c r="C83" s="7"/>
      <c r="D83" s="141"/>
      <c r="E83" s="141"/>
      <c r="F83" s="7"/>
      <c r="G83" s="7"/>
      <c r="J83" s="8"/>
      <c r="L83" s="8"/>
    </row>
    <row r="84" spans="1:12" x14ac:dyDescent="0.3">
      <c r="A84" s="7"/>
      <c r="B84" s="7"/>
      <c r="C84" s="7"/>
      <c r="D84" s="141"/>
      <c r="E84" s="141"/>
      <c r="F84" s="7"/>
      <c r="G84" s="7"/>
    </row>
    <row r="85" spans="1:12" x14ac:dyDescent="0.3">
      <c r="A85" s="7"/>
      <c r="B85" s="105"/>
      <c r="C85" s="105"/>
      <c r="D85" s="142"/>
      <c r="E85" s="142"/>
      <c r="F85" s="7"/>
      <c r="G85" s="7"/>
    </row>
    <row r="86" spans="1:12" x14ac:dyDescent="0.3">
      <c r="A86" s="7"/>
      <c r="B86" s="7"/>
      <c r="C86" s="7"/>
      <c r="D86" s="142"/>
      <c r="E86" s="142"/>
      <c r="F86" s="7"/>
      <c r="G86" s="7"/>
      <c r="J86" s="8"/>
      <c r="K86" s="8"/>
    </row>
    <row r="87" spans="1:12" x14ac:dyDescent="0.3">
      <c r="A87" s="7"/>
      <c r="B87" s="108"/>
      <c r="C87" s="108"/>
      <c r="D87" s="7"/>
      <c r="E87" s="7"/>
      <c r="F87" s="7"/>
      <c r="J87" s="8"/>
      <c r="K87" s="8"/>
    </row>
    <row r="88" spans="1:12" x14ac:dyDescent="0.3">
      <c r="A88" s="7"/>
      <c r="B88" s="7"/>
      <c r="C88" s="7"/>
      <c r="D88" s="141"/>
      <c r="E88" s="141"/>
      <c r="F88" s="7"/>
      <c r="J88" s="8"/>
      <c r="K88" s="8"/>
    </row>
    <row r="89" spans="1:12" x14ac:dyDescent="0.3">
      <c r="A89" s="7"/>
      <c r="B89" s="7"/>
      <c r="C89" s="7"/>
      <c r="D89" s="141"/>
      <c r="E89" s="141"/>
      <c r="F89" s="7"/>
    </row>
    <row r="90" spans="1:12" x14ac:dyDescent="0.3">
      <c r="A90" s="7"/>
      <c r="B90" s="7"/>
      <c r="C90" s="7"/>
      <c r="D90" s="141"/>
      <c r="E90" s="141"/>
      <c r="F90" s="7"/>
      <c r="J90" s="16"/>
      <c r="K90" s="16"/>
      <c r="L90" s="16"/>
    </row>
    <row r="91" spans="1:12" x14ac:dyDescent="0.3">
      <c r="A91" s="7"/>
      <c r="B91" s="7"/>
      <c r="C91" s="7"/>
      <c r="D91" s="141"/>
      <c r="E91" s="141"/>
      <c r="F91" s="7"/>
      <c r="J91" s="16"/>
      <c r="K91" s="105"/>
      <c r="L91" s="105"/>
    </row>
    <row r="92" spans="1:12" x14ac:dyDescent="0.3">
      <c r="A92" s="7"/>
      <c r="B92" s="105"/>
      <c r="C92" s="105"/>
      <c r="D92" s="142"/>
      <c r="E92" s="143"/>
      <c r="F92" s="7"/>
      <c r="J92" s="16"/>
      <c r="K92" s="16"/>
      <c r="L92" s="105"/>
    </row>
    <row r="93" spans="1:12" x14ac:dyDescent="0.3">
      <c r="A93" s="7"/>
      <c r="B93" s="7"/>
      <c r="C93" s="7"/>
      <c r="D93" s="7"/>
      <c r="E93" s="7"/>
      <c r="F93" s="7"/>
    </row>
    <row r="94" spans="1:12" x14ac:dyDescent="0.3">
      <c r="A94" s="7"/>
      <c r="B94" s="108"/>
      <c r="C94" s="108"/>
      <c r="D94" s="144"/>
      <c r="E94" s="142"/>
      <c r="F94" s="108"/>
      <c r="H94" s="7"/>
    </row>
    <row r="95" spans="1:12" x14ac:dyDescent="0.3">
      <c r="A95" s="7"/>
      <c r="B95" s="7"/>
      <c r="C95" s="7"/>
      <c r="D95" s="7"/>
      <c r="E95" s="7"/>
      <c r="F95" s="7"/>
      <c r="G95" s="7"/>
      <c r="H95" s="7"/>
    </row>
    <row r="96" spans="1:12" x14ac:dyDescent="0.3">
      <c r="A96" s="108"/>
      <c r="B96" s="7"/>
      <c r="C96" s="7"/>
      <c r="D96" s="7"/>
      <c r="E96" s="7"/>
      <c r="F96" s="7"/>
      <c r="G96" s="7"/>
    </row>
    <row r="97" spans="1:9" x14ac:dyDescent="0.3">
      <c r="A97" s="7"/>
      <c r="C97" s="108"/>
      <c r="D97" s="105"/>
      <c r="E97" s="105"/>
    </row>
    <row r="98" spans="1:9" x14ac:dyDescent="0.3">
      <c r="A98" s="7"/>
      <c r="B98" s="108"/>
      <c r="C98" s="7"/>
      <c r="D98" s="105"/>
      <c r="E98" s="105"/>
    </row>
    <row r="99" spans="1:9" x14ac:dyDescent="0.3">
      <c r="A99" s="105"/>
      <c r="B99" s="638"/>
      <c r="C99" s="638"/>
      <c r="D99" s="7"/>
      <c r="E99" s="7"/>
      <c r="H99" s="7"/>
    </row>
    <row r="100" spans="1:9" x14ac:dyDescent="0.3">
      <c r="A100" s="105"/>
      <c r="B100" s="638"/>
      <c r="C100" s="638"/>
      <c r="D100" s="7"/>
      <c r="E100" s="7"/>
      <c r="F100" s="7"/>
      <c r="G100" s="7"/>
      <c r="H100" s="16"/>
    </row>
    <row r="101" spans="1:9" x14ac:dyDescent="0.3">
      <c r="A101" s="105"/>
      <c r="B101" s="7"/>
      <c r="C101" s="7"/>
      <c r="D101" s="7"/>
      <c r="E101" s="7"/>
      <c r="F101" s="7"/>
      <c r="G101" s="16"/>
      <c r="H101" s="639"/>
    </row>
    <row r="102" spans="1:9" x14ac:dyDescent="0.3">
      <c r="A102" s="105"/>
      <c r="B102" s="7"/>
      <c r="C102" s="7"/>
      <c r="D102" s="7"/>
      <c r="E102" s="7"/>
      <c r="F102" s="7"/>
      <c r="G102" s="641"/>
      <c r="H102" s="640"/>
    </row>
    <row r="103" spans="1:9" x14ac:dyDescent="0.3">
      <c r="A103" s="105"/>
      <c r="B103" s="7"/>
      <c r="C103" s="7"/>
      <c r="D103" s="7"/>
      <c r="E103" s="7"/>
      <c r="F103" s="7"/>
      <c r="G103" s="642"/>
      <c r="H103" s="7"/>
      <c r="I103" s="16"/>
    </row>
    <row r="104" spans="1:9" x14ac:dyDescent="0.3">
      <c r="A104" s="105"/>
      <c r="B104" s="7"/>
      <c r="C104" s="7"/>
      <c r="D104" s="145"/>
      <c r="E104" s="7"/>
      <c r="F104" s="7"/>
      <c r="G104" s="7"/>
      <c r="H104" s="7"/>
      <c r="I104" s="16"/>
    </row>
    <row r="105" spans="1:9" x14ac:dyDescent="0.3">
      <c r="A105" s="7"/>
      <c r="B105" s="92"/>
      <c r="C105" s="92"/>
      <c r="D105" s="7"/>
      <c r="E105" s="7"/>
      <c r="F105" s="7"/>
      <c r="G105" s="7"/>
      <c r="H105" s="7"/>
      <c r="I105" s="16"/>
    </row>
    <row r="106" spans="1:9" x14ac:dyDescent="0.3">
      <c r="A106" s="105"/>
      <c r="B106" s="7"/>
      <c r="C106" s="7"/>
      <c r="D106" s="7"/>
      <c r="E106" s="7"/>
      <c r="F106" s="7"/>
      <c r="G106" s="7"/>
      <c r="H106" s="7"/>
    </row>
    <row r="107" spans="1:9" x14ac:dyDescent="0.3">
      <c r="A107" s="7"/>
      <c r="B107" s="7"/>
      <c r="C107" s="7"/>
      <c r="D107" s="7"/>
      <c r="E107" s="7"/>
      <c r="F107" s="7"/>
      <c r="G107" s="7"/>
      <c r="H107" s="7"/>
    </row>
    <row r="108" spans="1:9" x14ac:dyDescent="0.3">
      <c r="A108" s="7"/>
      <c r="B108" s="108"/>
      <c r="C108" s="108"/>
      <c r="D108" s="7"/>
      <c r="E108" s="7"/>
      <c r="F108" s="7"/>
      <c r="G108" s="7"/>
      <c r="H108" s="7"/>
    </row>
    <row r="109" spans="1:9" x14ac:dyDescent="0.3">
      <c r="A109" s="7"/>
      <c r="B109" s="7"/>
      <c r="C109" s="7"/>
      <c r="D109" s="7"/>
      <c r="E109" s="7"/>
      <c r="F109" s="7"/>
      <c r="G109" s="7"/>
      <c r="H109" s="7"/>
    </row>
    <row r="110" spans="1:9" x14ac:dyDescent="0.3">
      <c r="A110" s="105"/>
      <c r="B110" s="7"/>
      <c r="C110" s="7"/>
      <c r="D110" s="7"/>
      <c r="E110" s="7"/>
      <c r="F110" s="7"/>
      <c r="G110" s="7"/>
      <c r="H110" s="7"/>
    </row>
    <row r="111" spans="1:9" x14ac:dyDescent="0.3">
      <c r="A111" s="105"/>
      <c r="B111" s="7"/>
      <c r="C111" s="7"/>
      <c r="D111" s="7"/>
      <c r="E111" s="7"/>
      <c r="F111" s="7"/>
      <c r="G111" s="7"/>
      <c r="H111" s="7"/>
    </row>
    <row r="112" spans="1:9" x14ac:dyDescent="0.3">
      <c r="A112" s="105"/>
      <c r="B112" s="7"/>
      <c r="C112" s="7"/>
      <c r="D112" s="7"/>
      <c r="E112" s="7"/>
      <c r="F112" s="7"/>
      <c r="G112" s="7"/>
      <c r="H112" s="7"/>
    </row>
    <row r="113" spans="1:8" x14ac:dyDescent="0.3">
      <c r="A113" s="105"/>
      <c r="B113" s="7"/>
      <c r="C113" s="7"/>
      <c r="D113" s="7"/>
      <c r="E113" s="7"/>
      <c r="F113" s="7"/>
      <c r="G113" s="7"/>
      <c r="H113" s="7"/>
    </row>
    <row r="114" spans="1:8" x14ac:dyDescent="0.3">
      <c r="A114" s="7"/>
      <c r="B114" s="92"/>
      <c r="C114" s="92"/>
      <c r="D114" s="7"/>
      <c r="E114" s="7"/>
      <c r="F114" s="7"/>
      <c r="G114" s="7"/>
      <c r="H114" s="105"/>
    </row>
    <row r="115" spans="1:8" x14ac:dyDescent="0.3">
      <c r="A115" s="7"/>
      <c r="B115" s="7"/>
      <c r="C115" s="7"/>
      <c r="D115" s="145"/>
      <c r="E115" s="105"/>
      <c r="F115" s="105"/>
      <c r="G115" s="105"/>
    </row>
    <row r="117" spans="1:8" x14ac:dyDescent="0.3">
      <c r="H117" s="7"/>
    </row>
    <row r="118" spans="1:8" x14ac:dyDescent="0.3">
      <c r="A118" s="7"/>
      <c r="B118" s="146"/>
      <c r="C118" s="146"/>
      <c r="D118" s="7"/>
      <c r="E118" s="7"/>
      <c r="F118" s="7"/>
      <c r="G118" s="7"/>
      <c r="H118" s="7"/>
    </row>
    <row r="119" spans="1:8" x14ac:dyDescent="0.3">
      <c r="A119" s="7"/>
      <c r="B119" s="7"/>
      <c r="C119" s="7"/>
      <c r="D119" s="7"/>
      <c r="E119" s="7"/>
      <c r="F119" s="7"/>
      <c r="G119" s="7"/>
      <c r="H119" s="16"/>
    </row>
    <row r="120" spans="1:8" x14ac:dyDescent="0.3">
      <c r="A120" s="7"/>
      <c r="B120" s="16"/>
      <c r="C120" s="16"/>
      <c r="D120" s="16"/>
      <c r="E120" s="16"/>
      <c r="F120" s="16"/>
      <c r="G120" s="16"/>
      <c r="H120" s="105"/>
    </row>
    <row r="121" spans="1:8" x14ac:dyDescent="0.3">
      <c r="A121" s="7"/>
      <c r="B121" s="16"/>
      <c r="C121" s="16"/>
      <c r="D121" s="105"/>
      <c r="E121" s="16"/>
      <c r="F121" s="16"/>
      <c r="G121" s="105"/>
      <c r="H121" s="105"/>
    </row>
    <row r="122" spans="1:8" x14ac:dyDescent="0.3">
      <c r="A122" s="7"/>
      <c r="B122" s="16"/>
      <c r="C122" s="16"/>
      <c r="D122" s="105"/>
      <c r="E122" s="16"/>
      <c r="F122" s="16"/>
      <c r="G122" s="16"/>
      <c r="H122" s="16"/>
    </row>
    <row r="123" spans="1:8" x14ac:dyDescent="0.3">
      <c r="A123" s="7"/>
      <c r="B123" s="16"/>
      <c r="C123" s="16"/>
      <c r="D123" s="105"/>
      <c r="E123" s="16"/>
      <c r="F123" s="16"/>
      <c r="G123" s="16"/>
      <c r="H123" s="7"/>
    </row>
    <row r="124" spans="1:8" x14ac:dyDescent="0.3">
      <c r="A124" s="7"/>
      <c r="B124" s="7"/>
      <c r="C124" s="7"/>
      <c r="D124" s="7"/>
      <c r="E124" s="7"/>
      <c r="F124" s="7"/>
      <c r="G124" s="7"/>
      <c r="H124" s="7"/>
    </row>
    <row r="125" spans="1:8" x14ac:dyDescent="0.3">
      <c r="A125" s="7"/>
      <c r="B125" s="7"/>
      <c r="C125" s="7"/>
      <c r="D125" s="7"/>
      <c r="E125" s="7"/>
      <c r="F125" s="7"/>
      <c r="G125" s="7"/>
      <c r="H125" s="7"/>
    </row>
    <row r="126" spans="1:8" x14ac:dyDescent="0.3">
      <c r="A126" s="7"/>
      <c r="B126" s="7"/>
      <c r="C126" s="7"/>
      <c r="D126" s="7"/>
      <c r="E126" s="7"/>
      <c r="F126" s="7"/>
      <c r="G126" s="7"/>
      <c r="H126" s="7"/>
    </row>
    <row r="127" spans="1:8" x14ac:dyDescent="0.3">
      <c r="A127" s="7"/>
      <c r="B127" s="7"/>
      <c r="C127" s="7"/>
      <c r="D127" s="7"/>
      <c r="E127" s="7"/>
      <c r="F127" s="7"/>
      <c r="G127" s="7"/>
      <c r="H127" s="7"/>
    </row>
    <row r="128" spans="1:8" x14ac:dyDescent="0.3">
      <c r="A128" s="7"/>
      <c r="B128" s="7"/>
      <c r="C128" s="7"/>
      <c r="D128" s="7"/>
      <c r="E128" s="7"/>
      <c r="F128" s="7"/>
      <c r="G128" s="7"/>
      <c r="H128" s="7"/>
    </row>
    <row r="129" spans="1:8" x14ac:dyDescent="0.3">
      <c r="A129" s="7"/>
      <c r="B129" s="7"/>
      <c r="C129" s="7"/>
      <c r="D129" s="7"/>
      <c r="E129" s="7"/>
      <c r="F129" s="7"/>
      <c r="G129" s="7"/>
      <c r="H129" s="7"/>
    </row>
    <row r="130" spans="1:8" x14ac:dyDescent="0.3">
      <c r="A130" s="7"/>
      <c r="B130" s="7"/>
      <c r="C130" s="7"/>
      <c r="D130" s="7"/>
      <c r="E130" s="7"/>
      <c r="F130" s="7"/>
      <c r="G130" s="7"/>
      <c r="H130" s="7"/>
    </row>
    <row r="131" spans="1:8" x14ac:dyDescent="0.3">
      <c r="A131" s="7"/>
      <c r="B131" s="7"/>
      <c r="C131" s="7"/>
      <c r="D131" s="7"/>
      <c r="E131" s="7"/>
      <c r="F131" s="7"/>
      <c r="G131" s="7"/>
      <c r="H131" s="7"/>
    </row>
    <row r="132" spans="1:8" x14ac:dyDescent="0.3">
      <c r="A132" s="7"/>
      <c r="B132" s="108"/>
      <c r="C132" s="108"/>
      <c r="D132" s="7"/>
      <c r="E132" s="142"/>
      <c r="F132" s="7"/>
      <c r="G132" s="7"/>
      <c r="H132" s="7"/>
    </row>
    <row r="133" spans="1:8" x14ac:dyDescent="0.3">
      <c r="A133" s="7"/>
      <c r="B133" s="7"/>
      <c r="C133" s="7"/>
      <c r="D133" s="7"/>
      <c r="E133" s="7"/>
      <c r="F133" s="7"/>
      <c r="G133" s="7"/>
      <c r="H133" s="7"/>
    </row>
    <row r="134" spans="1:8" x14ac:dyDescent="0.3">
      <c r="A134" s="7"/>
      <c r="B134" s="7"/>
      <c r="C134" s="7"/>
      <c r="D134" s="7"/>
      <c r="E134" s="7"/>
      <c r="F134" s="7"/>
      <c r="G134" s="7"/>
      <c r="H134" s="7"/>
    </row>
    <row r="135" spans="1:8" x14ac:dyDescent="0.3">
      <c r="A135" s="7"/>
      <c r="B135" s="7"/>
      <c r="C135" s="7"/>
      <c r="D135" s="7"/>
      <c r="E135" s="7"/>
      <c r="F135" s="7"/>
      <c r="G135" s="7"/>
      <c r="H135" s="7"/>
    </row>
    <row r="136" spans="1:8" x14ac:dyDescent="0.3">
      <c r="A136" s="7"/>
      <c r="B136" s="7"/>
      <c r="C136" s="7"/>
      <c r="D136" s="7"/>
      <c r="E136" s="7"/>
      <c r="F136" s="7"/>
      <c r="G136" s="7"/>
      <c r="H136" s="7"/>
    </row>
    <row r="137" spans="1:8" x14ac:dyDescent="0.3">
      <c r="A137" s="7"/>
      <c r="B137" s="7"/>
      <c r="C137" s="7"/>
      <c r="D137" s="7"/>
      <c r="E137" s="7"/>
      <c r="F137" s="7"/>
      <c r="G137" s="7"/>
    </row>
  </sheetData>
  <sheetProtection algorithmName="SHA-512" hashValue="57pRwU7S/+22nbZoz2BjbIZ0divRJdLQOOHKK0SKRYdcpDlAeQcVHWkdNlUxzpb8Z5evZv4EC3fILj3ixvW7mg==" saltValue="6n5MUS1XIQjRGYZwPKqXtQ==" spinCount="100000" sheet="1" selectLockedCells="1"/>
  <mergeCells count="61">
    <mergeCell ref="B100:C100"/>
    <mergeCell ref="H101:H102"/>
    <mergeCell ref="G102:G103"/>
    <mergeCell ref="B58:C58"/>
    <mergeCell ref="D71:E71"/>
    <mergeCell ref="A73:B73"/>
    <mergeCell ref="A74:H78"/>
    <mergeCell ref="A79:B79"/>
    <mergeCell ref="B99:C99"/>
    <mergeCell ref="B57:C57"/>
    <mergeCell ref="B45:C45"/>
    <mergeCell ref="C49:H49"/>
    <mergeCell ref="C48:H48"/>
    <mergeCell ref="F50:G50"/>
    <mergeCell ref="C51:H51"/>
    <mergeCell ref="C52:E52"/>
    <mergeCell ref="F52:H52"/>
    <mergeCell ref="C53:E53"/>
    <mergeCell ref="F53:H53"/>
    <mergeCell ref="A54:C55"/>
    <mergeCell ref="B28:C28"/>
    <mergeCell ref="B29:C29"/>
    <mergeCell ref="B30:C30"/>
    <mergeCell ref="B31:C31"/>
    <mergeCell ref="B32:C32"/>
    <mergeCell ref="AP32:AP46"/>
    <mergeCell ref="B34:C34"/>
    <mergeCell ref="B35:C35"/>
    <mergeCell ref="B36:C36"/>
    <mergeCell ref="B37:C37"/>
    <mergeCell ref="B44:C44"/>
    <mergeCell ref="B38:C38"/>
    <mergeCell ref="B39:C39"/>
    <mergeCell ref="B41:C41"/>
    <mergeCell ref="B42:C42"/>
    <mergeCell ref="B43:C43"/>
    <mergeCell ref="B27:C27"/>
    <mergeCell ref="B11:C11"/>
    <mergeCell ref="B12:C12"/>
    <mergeCell ref="B13:C13"/>
    <mergeCell ref="B14:C14"/>
    <mergeCell ref="B20:C20"/>
    <mergeCell ref="B21:C21"/>
    <mergeCell ref="B22:C22"/>
    <mergeCell ref="B23:C23"/>
    <mergeCell ref="B24:C24"/>
    <mergeCell ref="B25:C25"/>
    <mergeCell ref="B26:C26"/>
    <mergeCell ref="B10:C10"/>
    <mergeCell ref="A1:B1"/>
    <mergeCell ref="C1:D1"/>
    <mergeCell ref="E1:H1"/>
    <mergeCell ref="A2:B2"/>
    <mergeCell ref="A3:C3"/>
    <mergeCell ref="A4:C4"/>
    <mergeCell ref="E4:H4"/>
    <mergeCell ref="B5:C5"/>
    <mergeCell ref="B6:C6"/>
    <mergeCell ref="B7:C7"/>
    <mergeCell ref="B8:C8"/>
    <mergeCell ref="B9:C9"/>
  </mergeCells>
  <conditionalFormatting sqref="D70">
    <cfRule type="cellIs" dxfId="59" priority="24" operator="equal">
      <formula>D61</formula>
    </cfRule>
    <cfRule type="cellIs" dxfId="58" priority="25" operator="notEqual">
      <formula>$D$61</formula>
    </cfRule>
  </conditionalFormatting>
  <conditionalFormatting sqref="D68:D69">
    <cfRule type="expression" dxfId="57" priority="23">
      <formula>D68/($F$46)&gt;500</formula>
    </cfRule>
  </conditionalFormatting>
  <conditionalFormatting sqref="G16">
    <cfRule type="expression" dxfId="56" priority="22">
      <formula>G16/G37&gt;2.5%</formula>
    </cfRule>
  </conditionalFormatting>
  <conditionalFormatting sqref="H16">
    <cfRule type="expression" dxfId="55" priority="21">
      <formula>H16/H37&gt;2.5%</formula>
    </cfRule>
  </conditionalFormatting>
  <conditionalFormatting sqref="D71">
    <cfRule type="cellIs" dxfId="54" priority="19" operator="equal">
      <formula>"Sources must equal uses"</formula>
    </cfRule>
    <cfRule type="cellIs" dxfId="53" priority="20" operator="equal">
      <formula>"OK"</formula>
    </cfRule>
  </conditionalFormatting>
  <conditionalFormatting sqref="E42:H42">
    <cfRule type="cellIs" dxfId="52" priority="16" operator="lessThan">
      <formula>0</formula>
    </cfRule>
    <cfRule type="cellIs" dxfId="51" priority="18" operator="greaterThan">
      <formula>50000</formula>
    </cfRule>
  </conditionalFormatting>
  <conditionalFormatting sqref="C59">
    <cfRule type="cellIs" dxfId="50" priority="15" operator="equal">
      <formula>0</formula>
    </cfRule>
  </conditionalFormatting>
  <conditionalFormatting sqref="G15">
    <cfRule type="expression" dxfId="49" priority="14">
      <formula>G15/G37&gt;4%</formula>
    </cfRule>
  </conditionalFormatting>
  <conditionalFormatting sqref="H15">
    <cfRule type="expression" dxfId="48" priority="13">
      <formula>H15/H37&gt;4%</formula>
    </cfRule>
  </conditionalFormatting>
  <conditionalFormatting sqref="H50">
    <cfRule type="cellIs" dxfId="47" priority="11" operator="greaterThan">
      <formula>750000</formula>
    </cfRule>
    <cfRule type="cellIs" dxfId="46" priority="12" operator="lessThan">
      <formula>0</formula>
    </cfRule>
  </conditionalFormatting>
  <conditionalFormatting sqref="E44:H44">
    <cfRule type="cellIs" dxfId="45" priority="10" operator="lessThan">
      <formula>0</formula>
    </cfRule>
    <cfRule type="cellIs" dxfId="44" priority="17" operator="greaterThanOrEqual">
      <formula>750000</formula>
    </cfRule>
  </conditionalFormatting>
  <conditionalFormatting sqref="D50">
    <cfRule type="cellIs" dxfId="43" priority="8" operator="lessThan">
      <formula>0</formula>
    </cfRule>
    <cfRule type="cellIs" dxfId="42" priority="9" operator="greaterThan">
      <formula>50000</formula>
    </cfRule>
  </conditionalFormatting>
  <conditionalFormatting sqref="D61">
    <cfRule type="cellIs" dxfId="41" priority="26" operator="notEqual">
      <formula>$D$70</formula>
    </cfRule>
    <cfRule type="cellIs" dxfId="40" priority="27" operator="equal">
      <formula>$D$70</formula>
    </cfRule>
  </conditionalFormatting>
  <conditionalFormatting sqref="F16">
    <cfRule type="expression" dxfId="39" priority="7">
      <formula>F16/F37&gt;2.5%</formula>
    </cfRule>
  </conditionalFormatting>
  <conditionalFormatting sqref="F15">
    <cfRule type="expression" dxfId="38" priority="6">
      <formula>F15/F37&gt;4%</formula>
    </cfRule>
  </conditionalFormatting>
  <conditionalFormatting sqref="H46">
    <cfRule type="cellIs" dxfId="37" priority="5" operator="greaterThan">
      <formula>50000</formula>
    </cfRule>
  </conditionalFormatting>
  <conditionalFormatting sqref="E16">
    <cfRule type="expression" dxfId="36" priority="4">
      <formula>E16/E37&gt;3%</formula>
    </cfRule>
  </conditionalFormatting>
  <conditionalFormatting sqref="E15">
    <cfRule type="expression" dxfId="35" priority="3">
      <formula>E15/E37&gt;3%</formula>
    </cfRule>
  </conditionalFormatting>
  <conditionalFormatting sqref="E24">
    <cfRule type="cellIs" dxfId="34" priority="1" operator="greaterThan">
      <formula>38%</formula>
    </cfRule>
  </conditionalFormatting>
  <dataValidations count="7">
    <dataValidation type="decimal" operator="lessThanOrEqual" allowBlank="1" showInputMessage="1" showErrorMessage="1" errorTitle="Exceeds Max Guideline" error="Max Fee $500/unit" sqref="E20:H21" xr:uid="{00000000-0002-0000-0100-000000000000}">
      <formula1>500</formula1>
    </dataValidation>
    <dataValidation allowBlank="1" showInputMessage="1" showErrorMessage="1" promptTitle="MRB Household Income Limits" prompt="Calculate by using the figures on the MRB Income Limits tab based on the County/State and household size." sqref="E11:H11" xr:uid="{00000000-0002-0000-0100-000002000000}"/>
    <dataValidation type="decimal" operator="lessThan" allowBlank="1" showInputMessage="1" showErrorMessage="1" errorTitle="Error" error="80% Maximum" sqref="E8:H8" xr:uid="{00000000-0002-0000-0100-000003000000}">
      <formula1>0.80001</formula1>
    </dataValidation>
    <dataValidation type="decimal" operator="lessThanOrEqual" allowBlank="1" showInputMessage="1" showErrorMessage="1" errorTitle="Exceeds Max" error="Exceeds 38% Max Guideline" sqref="F24:H24" xr:uid="{00000000-0002-0000-0100-000004000000}">
      <formula1>0.38</formula1>
    </dataValidation>
    <dataValidation operator="lessThanOrEqual" allowBlank="1" showInputMessage="1" showErrorMessage="1" sqref="E25:H26" xr:uid="{00000000-0002-0000-0100-000005000000}"/>
    <dataValidation type="whole" allowBlank="1" showInputMessage="1" showErrorMessage="1" errorTitle="Guideline Error" error="Minimum mortgage term is 60 months and maximum is 480 months_x000a_" sqref="E27:H27" xr:uid="{00000000-0002-0000-0100-000006000000}">
      <formula1>60</formula1>
      <formula2>480</formula2>
    </dataValidation>
    <dataValidation type="decimal" operator="greaterThanOrEqual" allowBlank="1" showInputMessage="1" showErrorMessage="1" errorTitle="Minimum Down Payment Required" error="The Implementation Plan requires a minimum $500 down payment for all purchase applications. " promptTitle="Minimum Down Payment Required" prompt="The Implementation Plan requires a minimum $500 down payment for all purchase applications. " sqref="F39:H39" xr:uid="{00000000-0002-0000-0100-000007000000}">
      <formula1>500</formula1>
    </dataValidation>
  </dataValidations>
  <pageMargins left="0.7" right="0.7" top="0.75" bottom="0.75" header="0.3" footer="0.3"/>
  <pageSetup scale="76" fitToHeight="2" orientation="landscape" r:id="rId1"/>
  <rowBreaks count="1" manualBreakCount="1">
    <brk id="46" max="7" man="1"/>
  </rowBreaks>
  <ignoredErrors>
    <ignoredError sqref="F46 E67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6CB6D9E0-8F88-418D-90A8-7CC64356267A}">
            <xm:f>'Start Here'!$C$3&lt;&gt;'Start Here'!$H$3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m:sqref>A1:H80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AJ51"/>
  <sheetViews>
    <sheetView zoomScaleNormal="100" workbookViewId="0">
      <selection activeCell="C1" sqref="C1:D1"/>
    </sheetView>
  </sheetViews>
  <sheetFormatPr defaultColWidth="9.1796875" defaultRowHeight="13" x14ac:dyDescent="0.3"/>
  <cols>
    <col min="1" max="1" width="4.7265625" style="2" customWidth="1"/>
    <col min="2" max="2" width="39.453125" style="2" customWidth="1"/>
    <col min="3" max="3" width="30.54296875" style="2" customWidth="1"/>
    <col min="4" max="4" width="14.7265625" style="2" customWidth="1"/>
    <col min="5" max="6" width="13.7265625" style="2" customWidth="1"/>
    <col min="7" max="7" width="15.7265625" style="2" customWidth="1"/>
    <col min="8" max="8" width="5.7265625" style="2" customWidth="1"/>
    <col min="9" max="9" width="5.7265625" style="147" customWidth="1"/>
    <col min="10" max="10" width="52" style="2" bestFit="1" customWidth="1"/>
    <col min="11" max="11" width="18.1796875" style="2" customWidth="1"/>
    <col min="12" max="12" width="13.453125" style="2" customWidth="1"/>
    <col min="13" max="13" width="15" style="2" bestFit="1" customWidth="1"/>
    <col min="14" max="14" width="15.1796875" style="2" customWidth="1"/>
    <col min="15" max="15" width="13.54296875" style="2" customWidth="1"/>
    <col min="16" max="16" width="13.81640625" style="2" hidden="1" customWidth="1"/>
    <col min="17" max="17" width="24.1796875" style="2" hidden="1" customWidth="1"/>
    <col min="18" max="26" width="9.1796875" style="2" hidden="1" customWidth="1"/>
    <col min="27" max="16384" width="9.1796875" style="2"/>
  </cols>
  <sheetData>
    <row r="1" spans="1:36" ht="15.75" customHeight="1" x14ac:dyDescent="0.3">
      <c r="A1" s="658" t="s">
        <v>142</v>
      </c>
      <c r="B1" s="658"/>
      <c r="C1" s="659"/>
      <c r="D1" s="659"/>
      <c r="G1" s="516" t="s">
        <v>622</v>
      </c>
    </row>
    <row r="2" spans="1:36" ht="15.75" customHeight="1" thickBot="1" x14ac:dyDescent="0.35">
      <c r="A2" s="658" t="s">
        <v>0</v>
      </c>
      <c r="B2" s="658"/>
      <c r="C2" s="148"/>
      <c r="D2" s="660" t="s">
        <v>1</v>
      </c>
      <c r="E2" s="660"/>
      <c r="F2" s="660"/>
      <c r="G2" s="660"/>
      <c r="H2" s="149"/>
      <c r="R2" s="3" t="s">
        <v>84</v>
      </c>
    </row>
    <row r="3" spans="1:36" s="1" customFormat="1" ht="15.75" customHeight="1" x14ac:dyDescent="0.3">
      <c r="A3" s="661" t="s">
        <v>85</v>
      </c>
      <c r="B3" s="662"/>
      <c r="C3" s="150" t="s">
        <v>86</v>
      </c>
      <c r="D3" s="151" t="s">
        <v>87</v>
      </c>
      <c r="E3" s="152" t="s">
        <v>88</v>
      </c>
      <c r="F3" s="153" t="s">
        <v>89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 t="s">
        <v>90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1" customFormat="1" ht="15.75" customHeight="1" thickBot="1" x14ac:dyDescent="0.35">
      <c r="A4" s="663"/>
      <c r="B4" s="664"/>
      <c r="C4" s="154">
        <f>IF(AND(D4="",E4="",F4=""),0,SUM(D4:F4))</f>
        <v>0</v>
      </c>
      <c r="D4" s="155"/>
      <c r="E4" s="156"/>
      <c r="F4" s="157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29.5" customHeight="1" x14ac:dyDescent="0.3">
      <c r="B5" s="158" t="s">
        <v>91</v>
      </c>
      <c r="C5" s="159"/>
      <c r="D5" s="657" t="s">
        <v>564</v>
      </c>
      <c r="E5" s="657"/>
      <c r="F5" s="657"/>
      <c r="G5" s="657"/>
      <c r="H5" s="160"/>
      <c r="J5" s="161" t="s">
        <v>92</v>
      </c>
    </row>
    <row r="6" spans="1:36" ht="13.5" thickBot="1" x14ac:dyDescent="0.35">
      <c r="B6" s="162" t="s">
        <v>65</v>
      </c>
      <c r="C6" s="2" t="str">
        <f>IF(C5="","",IF(C5="No","Developer Fees Are Not Allowed",IF(C5="Yes","Developer Fees Are Allowed")))</f>
        <v/>
      </c>
      <c r="D6" s="163">
        <f>IF(C5="Yes",500*C4,0)</f>
        <v>0</v>
      </c>
      <c r="E6" s="164"/>
      <c r="F6" s="164"/>
      <c r="G6" s="164"/>
      <c r="H6" s="160"/>
      <c r="I6" s="165"/>
      <c r="J6" s="166" t="s">
        <v>65</v>
      </c>
      <c r="K6" s="167" t="s">
        <v>93</v>
      </c>
      <c r="L6" s="167"/>
      <c r="M6" s="167"/>
      <c r="N6" s="167"/>
      <c r="O6" s="167"/>
    </row>
    <row r="7" spans="1:36" ht="15" customHeight="1" x14ac:dyDescent="0.3">
      <c r="A7" s="168"/>
      <c r="B7" s="150" t="s">
        <v>94</v>
      </c>
      <c r="C7" s="150" t="s">
        <v>95</v>
      </c>
      <c r="D7" s="667" t="s">
        <v>96</v>
      </c>
      <c r="E7" s="670" t="s">
        <v>97</v>
      </c>
      <c r="F7" s="673" t="s">
        <v>98</v>
      </c>
      <c r="G7" s="169" t="s">
        <v>99</v>
      </c>
      <c r="H7" s="170"/>
      <c r="I7" s="171"/>
      <c r="J7" s="172" t="s">
        <v>94</v>
      </c>
      <c r="K7" s="173" t="s">
        <v>95</v>
      </c>
      <c r="L7" s="676" t="s">
        <v>96</v>
      </c>
      <c r="M7" s="676" t="s">
        <v>97</v>
      </c>
      <c r="N7" s="679" t="s">
        <v>100</v>
      </c>
      <c r="O7" s="174" t="s">
        <v>99</v>
      </c>
    </row>
    <row r="8" spans="1:36" x14ac:dyDescent="0.3">
      <c r="A8" s="175"/>
      <c r="B8" s="682" t="s">
        <v>101</v>
      </c>
      <c r="C8" s="682" t="s">
        <v>102</v>
      </c>
      <c r="D8" s="668"/>
      <c r="E8" s="671"/>
      <c r="F8" s="674"/>
      <c r="G8" s="684" t="s">
        <v>103</v>
      </c>
      <c r="H8" s="176"/>
      <c r="I8" s="171"/>
      <c r="J8" s="686" t="s">
        <v>101</v>
      </c>
      <c r="K8" s="688" t="s">
        <v>102</v>
      </c>
      <c r="L8" s="677"/>
      <c r="M8" s="677"/>
      <c r="N8" s="680"/>
      <c r="O8" s="665" t="s">
        <v>103</v>
      </c>
    </row>
    <row r="9" spans="1:36" ht="28.5" customHeight="1" thickBot="1" x14ac:dyDescent="0.35">
      <c r="A9" s="177"/>
      <c r="B9" s="683"/>
      <c r="C9" s="683"/>
      <c r="D9" s="669"/>
      <c r="E9" s="672"/>
      <c r="F9" s="675"/>
      <c r="G9" s="685"/>
      <c r="H9" s="176"/>
      <c r="I9" s="178"/>
      <c r="J9" s="687"/>
      <c r="K9" s="689"/>
      <c r="L9" s="678"/>
      <c r="M9" s="678"/>
      <c r="N9" s="681"/>
      <c r="O9" s="666"/>
    </row>
    <row r="10" spans="1:36" ht="15" customHeight="1" x14ac:dyDescent="0.3">
      <c r="A10" s="179">
        <v>1</v>
      </c>
      <c r="B10" s="180" t="s">
        <v>104</v>
      </c>
      <c r="C10" s="181" t="s">
        <v>105</v>
      </c>
      <c r="D10" s="182"/>
      <c r="E10" s="183"/>
      <c r="F10" s="184"/>
      <c r="G10" s="185"/>
      <c r="H10" s="147"/>
      <c r="I10" s="171"/>
      <c r="J10" s="186" t="s">
        <v>104</v>
      </c>
      <c r="K10" s="187" t="s">
        <v>105</v>
      </c>
      <c r="L10" s="188">
        <v>6047.5</v>
      </c>
      <c r="M10" s="189"/>
      <c r="N10" s="189"/>
      <c r="O10" s="190"/>
      <c r="Q10" s="191">
        <v>9.9999999999999995E-8</v>
      </c>
      <c r="R10" s="3" t="s">
        <v>106</v>
      </c>
    </row>
    <row r="11" spans="1:36" ht="15" customHeight="1" x14ac:dyDescent="0.3">
      <c r="A11" s="192"/>
      <c r="B11" s="690" t="s">
        <v>107</v>
      </c>
      <c r="C11" s="690"/>
      <c r="D11" s="193"/>
      <c r="E11" s="194"/>
      <c r="F11" s="194"/>
      <c r="G11" s="195"/>
      <c r="H11" s="196"/>
      <c r="I11" s="171"/>
      <c r="J11" s="691" t="s">
        <v>108</v>
      </c>
      <c r="K11" s="692"/>
      <c r="L11" s="197"/>
      <c r="M11" s="198"/>
      <c r="N11" s="198"/>
      <c r="O11" s="199"/>
      <c r="Q11" s="200">
        <v>9.9999999999999995E-7</v>
      </c>
      <c r="R11" s="3" t="s">
        <v>109</v>
      </c>
    </row>
    <row r="12" spans="1:36" ht="15" customHeight="1" x14ac:dyDescent="0.3">
      <c r="A12" s="201" t="s">
        <v>110</v>
      </c>
      <c r="B12" s="202" t="s">
        <v>111</v>
      </c>
      <c r="C12" s="203"/>
      <c r="D12" s="204"/>
      <c r="E12" s="205"/>
      <c r="F12" s="206"/>
      <c r="G12" s="207"/>
      <c r="H12" s="208"/>
      <c r="I12" s="171"/>
      <c r="J12" s="209" t="s">
        <v>111</v>
      </c>
      <c r="K12" s="210"/>
      <c r="L12" s="211"/>
      <c r="M12" s="212"/>
      <c r="N12" s="189"/>
      <c r="O12" s="190"/>
      <c r="Q12" s="200">
        <v>9.9999999999999995E-7</v>
      </c>
      <c r="R12" s="3" t="s">
        <v>112</v>
      </c>
    </row>
    <row r="13" spans="1:36" ht="15" customHeight="1" x14ac:dyDescent="0.3">
      <c r="A13" s="201" t="s">
        <v>27</v>
      </c>
      <c r="B13" s="202" t="s">
        <v>113</v>
      </c>
      <c r="C13" s="203"/>
      <c r="D13" s="204"/>
      <c r="E13" s="528"/>
      <c r="F13" s="203"/>
      <c r="G13" s="207"/>
      <c r="H13" s="208"/>
      <c r="I13" s="171"/>
      <c r="J13" s="209" t="s">
        <v>113</v>
      </c>
      <c r="K13" s="210" t="s">
        <v>113</v>
      </c>
      <c r="L13" s="211">
        <v>1000</v>
      </c>
      <c r="M13" s="213">
        <v>9.4500000000000001E-2</v>
      </c>
      <c r="N13" s="214">
        <v>0</v>
      </c>
      <c r="O13" s="190"/>
      <c r="Q13" s="215">
        <v>1E-10</v>
      </c>
      <c r="R13" s="3" t="s">
        <v>97</v>
      </c>
    </row>
    <row r="14" spans="1:36" ht="15" customHeight="1" x14ac:dyDescent="0.3">
      <c r="A14" s="201" t="s">
        <v>29</v>
      </c>
      <c r="B14" s="202" t="s">
        <v>114</v>
      </c>
      <c r="C14" s="203"/>
      <c r="D14" s="204"/>
      <c r="E14" s="528"/>
      <c r="F14" s="203"/>
      <c r="G14" s="207"/>
      <c r="H14" s="208"/>
      <c r="I14" s="171"/>
      <c r="J14" s="209" t="s">
        <v>114</v>
      </c>
      <c r="K14" s="210" t="s">
        <v>105</v>
      </c>
      <c r="L14" s="211">
        <v>5000</v>
      </c>
      <c r="M14" s="213">
        <v>0</v>
      </c>
      <c r="N14" s="214">
        <v>0</v>
      </c>
      <c r="O14" s="190"/>
      <c r="Q14" s="191">
        <v>1E-8</v>
      </c>
      <c r="R14" s="3" t="s">
        <v>115</v>
      </c>
    </row>
    <row r="15" spans="1:36" ht="15" customHeight="1" x14ac:dyDescent="0.3">
      <c r="A15" s="201" t="s">
        <v>116</v>
      </c>
      <c r="B15" s="202" t="s">
        <v>117</v>
      </c>
      <c r="C15" s="203"/>
      <c r="D15" s="204"/>
      <c r="E15" s="528"/>
      <c r="F15" s="203"/>
      <c r="G15" s="207"/>
      <c r="H15" s="208"/>
      <c r="I15" s="171"/>
      <c r="J15" s="209" t="s">
        <v>117</v>
      </c>
      <c r="K15" s="216"/>
      <c r="L15" s="211"/>
      <c r="M15" s="213"/>
      <c r="N15" s="214"/>
      <c r="O15" s="190"/>
      <c r="Q15" s="217">
        <f>D12+0.00000001</f>
        <v>1E-8</v>
      </c>
      <c r="R15" s="3" t="s">
        <v>118</v>
      </c>
    </row>
    <row r="16" spans="1:36" ht="15" customHeight="1" thickBot="1" x14ac:dyDescent="0.35">
      <c r="A16" s="218" t="s">
        <v>32</v>
      </c>
      <c r="B16" s="219" t="s">
        <v>119</v>
      </c>
      <c r="C16" s="220"/>
      <c r="D16" s="204"/>
      <c r="E16" s="529"/>
      <c r="F16" s="220"/>
      <c r="G16" s="507"/>
      <c r="H16" s="208"/>
      <c r="I16" s="171"/>
      <c r="J16" s="209" t="s">
        <v>119</v>
      </c>
      <c r="K16" s="216"/>
      <c r="L16" s="211"/>
      <c r="M16" s="221"/>
      <c r="N16" s="210"/>
      <c r="O16" s="199"/>
      <c r="Q16" s="2" t="e">
        <f>PMT(E13/12,F13,D13)*-12</f>
        <v>#NUM!</v>
      </c>
      <c r="R16" s="3" t="s">
        <v>120</v>
      </c>
    </row>
    <row r="17" spans="1:18" ht="15" customHeight="1" thickBot="1" x14ac:dyDescent="0.35">
      <c r="A17" s="222"/>
      <c r="B17" s="223" t="s">
        <v>76</v>
      </c>
      <c r="C17" s="224"/>
      <c r="D17" s="225">
        <f>(SUM(D10:D10)+SUM(D12:D16))</f>
        <v>0</v>
      </c>
      <c r="E17" s="224"/>
      <c r="F17" s="224"/>
      <c r="G17" s="226"/>
      <c r="H17" s="147"/>
      <c r="I17" s="171"/>
      <c r="J17" s="227" t="s">
        <v>76</v>
      </c>
      <c r="K17" s="228"/>
      <c r="L17" s="229">
        <f>SUM(L10:L10)+SUM(L12:L16)</f>
        <v>12047.5</v>
      </c>
      <c r="M17" s="228"/>
      <c r="N17" s="228"/>
      <c r="O17" s="230"/>
      <c r="R17" s="3"/>
    </row>
    <row r="18" spans="1:18" ht="15" customHeight="1" thickBot="1" x14ac:dyDescent="0.35">
      <c r="A18" s="208"/>
      <c r="B18" s="231"/>
      <c r="C18" s="147"/>
      <c r="D18" s="144"/>
      <c r="E18" s="147"/>
      <c r="F18" s="147"/>
      <c r="G18" s="147"/>
      <c r="H18" s="147"/>
      <c r="I18" s="171"/>
      <c r="J18" s="161"/>
      <c r="K18" s="167"/>
      <c r="L18" s="232"/>
      <c r="M18" s="167"/>
      <c r="N18" s="167"/>
      <c r="O18" s="167"/>
      <c r="Q18" s="8">
        <f>D17</f>
        <v>0</v>
      </c>
      <c r="R18" s="2" t="s">
        <v>76</v>
      </c>
    </row>
    <row r="19" spans="1:18" ht="15" customHeight="1" x14ac:dyDescent="0.3">
      <c r="A19" s="233">
        <v>3</v>
      </c>
      <c r="B19" s="234" t="str">
        <f>IF(C4=0,"",IF((D10/C4)&gt;50000,"Max $50,000 per unit",""))</f>
        <v/>
      </c>
      <c r="C19" s="235" t="s">
        <v>60</v>
      </c>
      <c r="D19" s="236">
        <f>IF(C4=0,0,D10/C4)</f>
        <v>0</v>
      </c>
      <c r="E19" s="693" t="s">
        <v>61</v>
      </c>
      <c r="F19" s="693"/>
      <c r="G19" s="237">
        <f>D19</f>
        <v>0</v>
      </c>
      <c r="H19" s="147"/>
      <c r="I19" s="171"/>
      <c r="J19" s="161"/>
      <c r="K19" s="167"/>
      <c r="L19" s="232"/>
      <c r="M19" s="167"/>
      <c r="N19" s="167"/>
      <c r="O19" s="167"/>
    </row>
    <row r="20" spans="1:18" ht="13.5" thickBot="1" x14ac:dyDescent="0.35">
      <c r="A20" s="694" t="s">
        <v>533</v>
      </c>
      <c r="B20" s="695"/>
      <c r="C20" s="695"/>
      <c r="D20" s="695"/>
      <c r="E20" s="695"/>
      <c r="F20" s="695"/>
      <c r="G20" s="696"/>
      <c r="H20" s="238"/>
      <c r="I20" s="239"/>
      <c r="J20" s="161" t="s">
        <v>92</v>
      </c>
      <c r="K20" s="167"/>
      <c r="L20" s="240"/>
      <c r="M20" s="697"/>
      <c r="N20" s="697"/>
      <c r="O20" s="241"/>
      <c r="Q20" s="191"/>
      <c r="R20" s="3"/>
    </row>
    <row r="21" spans="1:18" ht="15" customHeight="1" thickBot="1" x14ac:dyDescent="0.35">
      <c r="A21" s="208"/>
      <c r="B21" s="162" t="s">
        <v>77</v>
      </c>
      <c r="C21" s="147"/>
      <c r="D21" s="242"/>
      <c r="E21" s="147"/>
      <c r="F21" s="147"/>
      <c r="G21" s="147"/>
      <c r="H21" s="147"/>
      <c r="I21" s="239"/>
      <c r="J21" s="166" t="s">
        <v>77</v>
      </c>
      <c r="K21" s="167"/>
      <c r="L21" s="240"/>
      <c r="M21" s="167"/>
      <c r="N21" s="167"/>
      <c r="O21" s="167"/>
      <c r="Q21" s="200"/>
      <c r="R21" s="3"/>
    </row>
    <row r="22" spans="1:18" ht="12.75" customHeight="1" x14ac:dyDescent="0.3">
      <c r="A22" s="243"/>
      <c r="B22" s="722" t="s">
        <v>121</v>
      </c>
      <c r="C22" s="723"/>
      <c r="D22" s="724"/>
      <c r="E22" s="673" t="s">
        <v>122</v>
      </c>
      <c r="F22" s="673" t="s">
        <v>123</v>
      </c>
      <c r="G22" s="725" t="s">
        <v>63</v>
      </c>
      <c r="H22" s="244"/>
      <c r="I22" s="239"/>
      <c r="J22" s="728" t="s">
        <v>121</v>
      </c>
      <c r="K22" s="729"/>
      <c r="L22" s="730"/>
      <c r="M22" s="679" t="s">
        <v>122</v>
      </c>
      <c r="N22" s="679" t="s">
        <v>123</v>
      </c>
      <c r="O22" s="698" t="s">
        <v>63</v>
      </c>
      <c r="Q22" s="200"/>
      <c r="R22" s="3"/>
    </row>
    <row r="23" spans="1:18" x14ac:dyDescent="0.3">
      <c r="A23" s="245"/>
      <c r="B23" s="701" t="s">
        <v>124</v>
      </c>
      <c r="C23" s="702"/>
      <c r="D23" s="703"/>
      <c r="E23" s="674"/>
      <c r="F23" s="674"/>
      <c r="G23" s="726"/>
      <c r="H23" s="244"/>
      <c r="I23" s="239"/>
      <c r="J23" s="707" t="s">
        <v>124</v>
      </c>
      <c r="K23" s="708"/>
      <c r="L23" s="709"/>
      <c r="M23" s="680"/>
      <c r="N23" s="680"/>
      <c r="O23" s="699"/>
      <c r="Q23" s="215"/>
      <c r="R23" s="3"/>
    </row>
    <row r="24" spans="1:18" ht="13.5" thickBot="1" x14ac:dyDescent="0.35">
      <c r="A24" s="246"/>
      <c r="B24" s="704"/>
      <c r="C24" s="705"/>
      <c r="D24" s="706"/>
      <c r="E24" s="675"/>
      <c r="F24" s="675"/>
      <c r="G24" s="727"/>
      <c r="H24" s="244"/>
      <c r="I24" s="239"/>
      <c r="J24" s="710"/>
      <c r="K24" s="711"/>
      <c r="L24" s="712"/>
      <c r="M24" s="681"/>
      <c r="N24" s="681"/>
      <c r="O24" s="700"/>
      <c r="Q24" s="191"/>
      <c r="R24" s="3"/>
    </row>
    <row r="25" spans="1:18" ht="15" customHeight="1" x14ac:dyDescent="0.3">
      <c r="A25" s="247" t="s">
        <v>125</v>
      </c>
      <c r="B25" s="719"/>
      <c r="C25" s="720"/>
      <c r="D25" s="721"/>
      <c r="E25" s="248"/>
      <c r="F25" s="248"/>
      <c r="G25" s="249">
        <f>SUM(E25:F25)</f>
        <v>0</v>
      </c>
      <c r="H25" s="7"/>
      <c r="I25" s="239"/>
      <c r="J25" s="716" t="s">
        <v>573</v>
      </c>
      <c r="K25" s="717"/>
      <c r="L25" s="718"/>
      <c r="M25" s="250">
        <v>4875.5</v>
      </c>
      <c r="N25" s="250"/>
      <c r="O25" s="251">
        <f>SUM(M25:N25)</f>
        <v>4875.5</v>
      </c>
    </row>
    <row r="26" spans="1:18" ht="15" customHeight="1" x14ac:dyDescent="0.3">
      <c r="A26" s="252" t="s">
        <v>27</v>
      </c>
      <c r="B26" s="713"/>
      <c r="C26" s="714"/>
      <c r="D26" s="715"/>
      <c r="E26" s="253"/>
      <c r="F26" s="253"/>
      <c r="G26" s="254">
        <f t="shared" ref="G26:G33" si="0">SUM(E26:F26)</f>
        <v>0</v>
      </c>
      <c r="H26" s="7"/>
      <c r="I26" s="239"/>
      <c r="J26" s="716" t="s">
        <v>126</v>
      </c>
      <c r="K26" s="717"/>
      <c r="L26" s="718"/>
      <c r="M26" s="255"/>
      <c r="N26" s="255">
        <v>6000</v>
      </c>
      <c r="O26" s="256">
        <f t="shared" ref="O26:O33" si="1">SUM(M26:N26)</f>
        <v>6000</v>
      </c>
    </row>
    <row r="27" spans="1:18" ht="15" customHeight="1" x14ac:dyDescent="0.3">
      <c r="A27" s="252" t="s">
        <v>29</v>
      </c>
      <c r="B27" s="713"/>
      <c r="C27" s="714"/>
      <c r="D27" s="715"/>
      <c r="E27" s="253"/>
      <c r="F27" s="253"/>
      <c r="G27" s="254">
        <f t="shared" si="0"/>
        <v>0</v>
      </c>
      <c r="H27" s="7"/>
      <c r="I27" s="239"/>
      <c r="J27" s="716"/>
      <c r="K27" s="717"/>
      <c r="L27" s="718"/>
      <c r="M27" s="255"/>
      <c r="N27" s="255"/>
      <c r="O27" s="256">
        <f t="shared" si="1"/>
        <v>0</v>
      </c>
    </row>
    <row r="28" spans="1:18" ht="15" customHeight="1" x14ac:dyDescent="0.3">
      <c r="A28" s="252" t="s">
        <v>116</v>
      </c>
      <c r="B28" s="713"/>
      <c r="C28" s="731"/>
      <c r="D28" s="732"/>
      <c r="E28" s="47"/>
      <c r="F28" s="47"/>
      <c r="G28" s="254">
        <f t="shared" si="0"/>
        <v>0</v>
      </c>
      <c r="H28" s="7"/>
      <c r="I28" s="239"/>
      <c r="J28" s="716"/>
      <c r="K28" s="733"/>
      <c r="L28" s="734"/>
      <c r="M28" s="188"/>
      <c r="N28" s="188"/>
      <c r="O28" s="256">
        <f t="shared" si="1"/>
        <v>0</v>
      </c>
    </row>
    <row r="29" spans="1:18" ht="15" customHeight="1" x14ac:dyDescent="0.3">
      <c r="A29" s="252" t="s">
        <v>32</v>
      </c>
      <c r="B29" s="713"/>
      <c r="C29" s="714"/>
      <c r="D29" s="715"/>
      <c r="E29" s="47"/>
      <c r="F29" s="47"/>
      <c r="G29" s="254">
        <f t="shared" si="0"/>
        <v>0</v>
      </c>
      <c r="H29" s="7"/>
      <c r="I29" s="239"/>
      <c r="J29" s="716"/>
      <c r="K29" s="717"/>
      <c r="L29" s="718"/>
      <c r="M29" s="188"/>
      <c r="N29" s="188"/>
      <c r="O29" s="256">
        <f t="shared" si="1"/>
        <v>0</v>
      </c>
    </row>
    <row r="30" spans="1:18" ht="15" customHeight="1" x14ac:dyDescent="0.3">
      <c r="A30" s="252" t="s">
        <v>127</v>
      </c>
      <c r="B30" s="713"/>
      <c r="C30" s="731"/>
      <c r="D30" s="732"/>
      <c r="E30" s="47"/>
      <c r="F30" s="47"/>
      <c r="G30" s="254">
        <f t="shared" si="0"/>
        <v>0</v>
      </c>
      <c r="H30" s="7"/>
      <c r="I30" s="239"/>
      <c r="J30" s="716"/>
      <c r="K30" s="733"/>
      <c r="L30" s="734"/>
      <c r="M30" s="188"/>
      <c r="N30" s="188"/>
      <c r="O30" s="256">
        <f t="shared" si="1"/>
        <v>0</v>
      </c>
    </row>
    <row r="31" spans="1:18" ht="15" customHeight="1" x14ac:dyDescent="0.3">
      <c r="A31" s="252" t="s">
        <v>128</v>
      </c>
      <c r="B31" s="713"/>
      <c r="C31" s="714"/>
      <c r="D31" s="715"/>
      <c r="E31" s="47"/>
      <c r="F31" s="47"/>
      <c r="G31" s="254">
        <f t="shared" si="0"/>
        <v>0</v>
      </c>
      <c r="H31" s="7"/>
      <c r="I31" s="239"/>
      <c r="J31" s="716"/>
      <c r="K31" s="717"/>
      <c r="L31" s="718"/>
      <c r="M31" s="188"/>
      <c r="N31" s="188"/>
      <c r="O31" s="256">
        <f t="shared" si="1"/>
        <v>0</v>
      </c>
    </row>
    <row r="32" spans="1:18" ht="15" customHeight="1" x14ac:dyDescent="0.3">
      <c r="A32" s="252" t="s">
        <v>129</v>
      </c>
      <c r="B32" s="735" t="s">
        <v>130</v>
      </c>
      <c r="C32" s="736"/>
      <c r="D32" s="737"/>
      <c r="E32" s="47"/>
      <c r="F32" s="47"/>
      <c r="G32" s="254">
        <f t="shared" si="0"/>
        <v>0</v>
      </c>
      <c r="H32" s="7"/>
      <c r="I32" s="239"/>
      <c r="J32" s="716"/>
      <c r="K32" s="733"/>
      <c r="L32" s="734"/>
      <c r="M32" s="188"/>
      <c r="N32" s="188"/>
      <c r="O32" s="256">
        <f t="shared" si="1"/>
        <v>0</v>
      </c>
    </row>
    <row r="33" spans="1:18" ht="15" customHeight="1" x14ac:dyDescent="0.3">
      <c r="A33" s="252" t="s">
        <v>553</v>
      </c>
      <c r="B33" s="535" t="s">
        <v>135</v>
      </c>
      <c r="C33" s="749"/>
      <c r="D33" s="750"/>
      <c r="E33" s="47"/>
      <c r="F33" s="47"/>
      <c r="G33" s="254">
        <f t="shared" si="0"/>
        <v>0</v>
      </c>
      <c r="H33" s="7"/>
      <c r="I33" s="239"/>
      <c r="J33" s="691" t="s">
        <v>130</v>
      </c>
      <c r="K33" s="692"/>
      <c r="L33" s="742"/>
      <c r="M33" s="188">
        <v>150</v>
      </c>
      <c r="N33" s="188"/>
      <c r="O33" s="256">
        <f t="shared" si="1"/>
        <v>150</v>
      </c>
    </row>
    <row r="34" spans="1:18" ht="15" customHeight="1" x14ac:dyDescent="0.3">
      <c r="A34" s="252"/>
      <c r="B34" s="534" t="str">
        <f>IF(E34="","",IF(E34&lt;3500,"The minimum rehabilitation amount must be at least $3,500",""))</f>
        <v>The minimum rehabilitation amount must be at least $3,500</v>
      </c>
      <c r="C34" s="531"/>
      <c r="D34" s="532" t="s">
        <v>537</v>
      </c>
      <c r="E34" s="41">
        <f>SUM(E25:E33)</f>
        <v>0</v>
      </c>
      <c r="F34" s="41">
        <f>SUM(F25:F33)</f>
        <v>0</v>
      </c>
      <c r="G34" s="254">
        <f>SUM(G25:G33)</f>
        <v>0</v>
      </c>
      <c r="H34" s="259"/>
      <c r="I34" s="239"/>
      <c r="J34" s="260" t="s">
        <v>35</v>
      </c>
      <c r="K34" s="745"/>
      <c r="L34" s="746"/>
      <c r="M34" s="188">
        <v>500</v>
      </c>
      <c r="N34" s="188"/>
      <c r="O34" s="256">
        <f>SUM(M34:N34)</f>
        <v>500</v>
      </c>
    </row>
    <row r="35" spans="1:18" ht="15" customHeight="1" x14ac:dyDescent="0.3">
      <c r="A35" s="257">
        <v>5</v>
      </c>
      <c r="B35" s="258" t="s">
        <v>35</v>
      </c>
      <c r="C35" s="743" t="str">
        <f>IF(C4=0,"Enter number of units above",IF((G35/C4)&lt;=500,"","Exceeds Max Fees Allowed"))</f>
        <v>Enter number of units above</v>
      </c>
      <c r="D35" s="744"/>
      <c r="E35" s="47"/>
      <c r="F35" s="47"/>
      <c r="G35" s="254">
        <f>SUM(E35:F35)</f>
        <v>0</v>
      </c>
      <c r="H35" s="259"/>
      <c r="I35" s="239"/>
      <c r="J35" s="260" t="s">
        <v>131</v>
      </c>
      <c r="K35" s="745"/>
      <c r="L35" s="746"/>
      <c r="M35" s="188">
        <v>500</v>
      </c>
      <c r="N35" s="188"/>
      <c r="O35" s="256">
        <f>SUM(M35:N35)</f>
        <v>500</v>
      </c>
      <c r="Q35" s="8">
        <f>G36</f>
        <v>0</v>
      </c>
      <c r="R35" s="2" t="s">
        <v>132</v>
      </c>
    </row>
    <row r="36" spans="1:18" ht="15" customHeight="1" x14ac:dyDescent="0.3">
      <c r="A36" s="257">
        <v>6</v>
      </c>
      <c r="B36" s="258" t="s">
        <v>131</v>
      </c>
      <c r="C36" s="743" t="str">
        <f>IF(C4=0,"Enter number of units above",IF((G36/C4)&lt;=500,"","Exceeds Max Fees Allowed"))</f>
        <v>Enter number of units above</v>
      </c>
      <c r="D36" s="744"/>
      <c r="E36" s="47"/>
      <c r="F36" s="47"/>
      <c r="G36" s="254">
        <f>SUM(E36:F36)</f>
        <v>0</v>
      </c>
      <c r="H36" s="263"/>
      <c r="I36" s="239"/>
      <c r="J36" s="264" t="s">
        <v>133</v>
      </c>
      <c r="K36" s="265"/>
      <c r="L36" s="265"/>
      <c r="M36" s="211"/>
      <c r="N36" s="211"/>
      <c r="O36" s="256">
        <f>SUM(M36:N36)</f>
        <v>0</v>
      </c>
      <c r="Q36" s="215" t="e">
        <f>G36/(G38-G36)</f>
        <v>#DIV/0!</v>
      </c>
      <c r="R36" s="2" t="s">
        <v>134</v>
      </c>
    </row>
    <row r="37" spans="1:18" ht="15" customHeight="1" thickBot="1" x14ac:dyDescent="0.35">
      <c r="A37" s="257">
        <v>7</v>
      </c>
      <c r="B37" s="261" t="s">
        <v>133</v>
      </c>
      <c r="C37" s="743" t="str">
        <f>IF(C4=0,"Enter number of units above",IF((G37/C4)&lt;=500,"","Exceeds Max Fees Allowed"))</f>
        <v>Enter number of units above</v>
      </c>
      <c r="D37" s="744"/>
      <c r="E37" s="262"/>
      <c r="F37" s="262"/>
      <c r="G37" s="254">
        <f>SUM(E37:F37)</f>
        <v>0</v>
      </c>
      <c r="H37" s="7"/>
      <c r="I37" s="239"/>
      <c r="J37" s="266" t="s">
        <v>135</v>
      </c>
      <c r="K37" s="747" t="s">
        <v>136</v>
      </c>
      <c r="L37" s="748"/>
      <c r="M37" s="267">
        <v>22</v>
      </c>
      <c r="N37" s="267"/>
      <c r="O37" s="268">
        <f t="shared" ref="O37" si="2">SUM(M37:N37)</f>
        <v>22</v>
      </c>
      <c r="Q37" s="269">
        <f>G34</f>
        <v>0</v>
      </c>
      <c r="R37" s="2" t="s">
        <v>137</v>
      </c>
    </row>
    <row r="38" spans="1:18" ht="15" customHeight="1" thickBot="1" x14ac:dyDescent="0.35">
      <c r="A38" s="270"/>
      <c r="B38" s="271" t="s">
        <v>138</v>
      </c>
      <c r="C38" s="738" t="str">
        <f>IF(E38&gt;750000,"Maximum AHP Subsidy is $750,000","")</f>
        <v/>
      </c>
      <c r="D38" s="738"/>
      <c r="E38" s="272">
        <f>SUM(E34:E37)</f>
        <v>0</v>
      </c>
      <c r="F38" s="273">
        <f>SUM(F34:F37)</f>
        <v>0</v>
      </c>
      <c r="G38" s="274">
        <f>SUM(G34:G37)</f>
        <v>0</v>
      </c>
      <c r="H38" s="108"/>
      <c r="I38" s="239"/>
      <c r="J38" s="739" t="s">
        <v>138</v>
      </c>
      <c r="K38" s="740"/>
      <c r="L38" s="741"/>
      <c r="M38" s="275">
        <f>SUM(M25:M37)</f>
        <v>6047.5</v>
      </c>
      <c r="N38" s="276">
        <f>SUM(N25:N37)</f>
        <v>6000</v>
      </c>
      <c r="O38" s="277">
        <f>SUM(O25:O37)</f>
        <v>12047.5</v>
      </c>
      <c r="Q38" s="8">
        <f>G37</f>
        <v>0</v>
      </c>
      <c r="R38" s="2" t="s">
        <v>139</v>
      </c>
    </row>
    <row r="39" spans="1:18" ht="15" customHeight="1" thickBot="1" x14ac:dyDescent="0.35">
      <c r="A39" s="757"/>
      <c r="B39" s="758"/>
      <c r="C39" s="759" t="s">
        <v>82</v>
      </c>
      <c r="D39" s="759"/>
      <c r="E39" s="760" t="str">
        <f>IF(D17=G38,"OK","Error - Sources must Equal Uses")</f>
        <v>OK</v>
      </c>
      <c r="F39" s="760"/>
      <c r="G39" s="761"/>
      <c r="H39" s="278"/>
      <c r="J39" s="279"/>
      <c r="K39" s="762" t="s">
        <v>82</v>
      </c>
      <c r="L39" s="763"/>
      <c r="M39" s="754" t="str">
        <f>IF(L17=O38,"OK","Error - Sources must Equal Uses")</f>
        <v>OK</v>
      </c>
      <c r="N39" s="755"/>
      <c r="O39" s="756"/>
      <c r="Q39" s="280"/>
      <c r="R39" s="2" t="s">
        <v>140</v>
      </c>
    </row>
    <row r="40" spans="1:18" x14ac:dyDescent="0.3">
      <c r="A40" s="281"/>
      <c r="B40" s="753"/>
      <c r="C40" s="753"/>
      <c r="D40" s="753"/>
      <c r="E40" s="753"/>
      <c r="F40" s="753"/>
      <c r="G40" s="753"/>
      <c r="H40" s="147"/>
      <c r="J40" s="161"/>
      <c r="K40" s="282"/>
      <c r="L40" s="282"/>
      <c r="M40" s="283"/>
      <c r="N40" s="283"/>
      <c r="O40" s="283"/>
      <c r="P40" s="3"/>
      <c r="Q40" s="8">
        <f>G38</f>
        <v>0</v>
      </c>
      <c r="R40" s="2" t="s">
        <v>141</v>
      </c>
    </row>
    <row r="41" spans="1:18" ht="15.75" customHeight="1" thickBot="1" x14ac:dyDescent="0.35">
      <c r="A41" s="764"/>
      <c r="B41" s="764"/>
      <c r="C41" s="7"/>
      <c r="D41" s="7"/>
      <c r="E41" s="7"/>
      <c r="F41" s="7"/>
      <c r="G41" s="7"/>
      <c r="H41" s="7"/>
      <c r="I41" s="284"/>
      <c r="J41" s="765"/>
      <c r="K41" s="765"/>
      <c r="L41" s="765"/>
      <c r="M41" s="765"/>
      <c r="N41" s="765"/>
      <c r="O41" s="765"/>
      <c r="P41" s="765"/>
    </row>
    <row r="42" spans="1:18" ht="12.75" customHeight="1" x14ac:dyDescent="0.3">
      <c r="A42" s="647" t="s">
        <v>83</v>
      </c>
      <c r="B42" s="648"/>
      <c r="C42" s="648"/>
      <c r="D42" s="648"/>
      <c r="E42" s="648"/>
      <c r="F42" s="648"/>
      <c r="G42" s="649"/>
      <c r="H42" s="285"/>
      <c r="I42" s="167"/>
      <c r="J42" s="286"/>
      <c r="K42" s="287"/>
      <c r="L42" s="286"/>
      <c r="M42" s="286"/>
      <c r="N42" s="288"/>
      <c r="O42" s="288"/>
      <c r="P42" s="286"/>
    </row>
    <row r="43" spans="1:18" x14ac:dyDescent="0.3">
      <c r="A43" s="650"/>
      <c r="B43" s="651"/>
      <c r="C43" s="651"/>
      <c r="D43" s="651"/>
      <c r="E43" s="651"/>
      <c r="F43" s="651"/>
      <c r="G43" s="652"/>
      <c r="H43" s="285"/>
      <c r="I43" s="167"/>
      <c r="J43" s="167"/>
      <c r="K43" s="167"/>
      <c r="L43" s="167"/>
      <c r="M43" s="167"/>
      <c r="N43" s="167"/>
      <c r="O43" s="167"/>
      <c r="P43" s="279"/>
    </row>
    <row r="44" spans="1:18" x14ac:dyDescent="0.3">
      <c r="A44" s="650"/>
      <c r="B44" s="651"/>
      <c r="C44" s="651"/>
      <c r="D44" s="651"/>
      <c r="E44" s="651"/>
      <c r="F44" s="651"/>
      <c r="G44" s="652"/>
      <c r="H44" s="285"/>
      <c r="I44" s="167"/>
      <c r="J44" s="289"/>
      <c r="K44" s="290"/>
      <c r="L44" s="291"/>
      <c r="M44" s="291"/>
      <c r="N44" s="291"/>
      <c r="O44" s="291"/>
      <c r="P44" s="291"/>
    </row>
    <row r="45" spans="1:18" x14ac:dyDescent="0.3">
      <c r="A45" s="650"/>
      <c r="B45" s="651"/>
      <c r="C45" s="651"/>
      <c r="D45" s="651"/>
      <c r="E45" s="651"/>
      <c r="F45" s="651"/>
      <c r="G45" s="652"/>
      <c r="H45" s="285"/>
      <c r="I45" s="167"/>
      <c r="J45" s="289"/>
      <c r="K45" s="290"/>
      <c r="L45" s="291"/>
      <c r="M45" s="291"/>
      <c r="N45" s="291"/>
      <c r="O45" s="291"/>
      <c r="P45" s="291"/>
    </row>
    <row r="46" spans="1:18" x14ac:dyDescent="0.3">
      <c r="A46" s="650"/>
      <c r="B46" s="651"/>
      <c r="C46" s="651"/>
      <c r="D46" s="651"/>
      <c r="E46" s="651"/>
      <c r="F46" s="651"/>
      <c r="G46" s="652"/>
      <c r="H46" s="285"/>
      <c r="I46" s="167"/>
      <c r="J46" s="289"/>
      <c r="K46" s="290"/>
      <c r="L46" s="291"/>
      <c r="M46" s="291"/>
      <c r="N46" s="291"/>
      <c r="O46" s="291"/>
      <c r="P46" s="291"/>
    </row>
    <row r="47" spans="1:18" x14ac:dyDescent="0.3">
      <c r="A47" s="650"/>
      <c r="B47" s="651"/>
      <c r="C47" s="651"/>
      <c r="D47" s="651"/>
      <c r="E47" s="651"/>
      <c r="F47" s="651"/>
      <c r="G47" s="652"/>
      <c r="H47" s="285"/>
      <c r="I47" s="167"/>
      <c r="J47" s="289"/>
      <c r="K47" s="290"/>
      <c r="L47" s="291"/>
      <c r="M47" s="291"/>
      <c r="N47" s="291"/>
      <c r="O47" s="291"/>
      <c r="P47" s="291"/>
    </row>
    <row r="48" spans="1:18" ht="13.5" thickBot="1" x14ac:dyDescent="0.35">
      <c r="A48" s="653"/>
      <c r="B48" s="654"/>
      <c r="C48" s="654"/>
      <c r="D48" s="654"/>
      <c r="E48" s="654"/>
      <c r="F48" s="654"/>
      <c r="G48" s="655"/>
      <c r="H48" s="285"/>
      <c r="I48" s="167"/>
      <c r="J48" s="289"/>
      <c r="K48" s="290"/>
      <c r="L48" s="291"/>
      <c r="M48" s="292"/>
      <c r="N48" s="291"/>
      <c r="O48" s="291"/>
      <c r="P48" s="291"/>
    </row>
    <row r="49" spans="1:16" x14ac:dyDescent="0.3">
      <c r="A49" s="751"/>
      <c r="B49" s="751"/>
      <c r="C49" s="752"/>
      <c r="D49" s="752"/>
      <c r="I49" s="167"/>
      <c r="J49" s="289"/>
      <c r="K49" s="290"/>
      <c r="L49" s="289"/>
      <c r="M49" s="291"/>
      <c r="N49" s="291"/>
      <c r="O49" s="291"/>
      <c r="P49" s="291"/>
    </row>
    <row r="50" spans="1:16" x14ac:dyDescent="0.3">
      <c r="A50" s="281"/>
      <c r="I50" s="167"/>
      <c r="J50" s="279"/>
      <c r="K50" s="279"/>
      <c r="L50" s="279"/>
      <c r="M50" s="289"/>
      <c r="N50" s="289"/>
      <c r="O50" s="289"/>
      <c r="P50" s="279"/>
    </row>
    <row r="51" spans="1:16" ht="15" customHeight="1" x14ac:dyDescent="0.3">
      <c r="A51" s="293"/>
      <c r="B51" s="533"/>
      <c r="C51" s="533"/>
      <c r="D51" s="533"/>
      <c r="E51" s="533"/>
      <c r="F51" s="533"/>
      <c r="G51" s="533"/>
      <c r="H51" s="533"/>
      <c r="I51" s="167"/>
      <c r="J51" s="289"/>
      <c r="K51" s="279"/>
      <c r="L51" s="289"/>
      <c r="M51" s="167"/>
      <c r="N51" s="167"/>
      <c r="O51" s="167"/>
      <c r="P51" s="292"/>
    </row>
  </sheetData>
  <sheetProtection algorithmName="SHA-512" hashValue="i+BvcWbq3221B1oqhlNWkhHmKa+glin7p3A7SzrKQUgon6ZZ/0xUfUB9+nZ0gr1KocZgSYxhBnRh+JUpL4MjFw==" saltValue="1/vQfv0Voal2APX8qlYAXw==" spinCount="100000" sheet="1" selectLockedCells="1"/>
  <mergeCells count="70">
    <mergeCell ref="A42:G48"/>
    <mergeCell ref="A49:B49"/>
    <mergeCell ref="C49:D49"/>
    <mergeCell ref="B40:G40"/>
    <mergeCell ref="M39:O39"/>
    <mergeCell ref="A39:B39"/>
    <mergeCell ref="C39:D39"/>
    <mergeCell ref="E39:G39"/>
    <mergeCell ref="K39:L39"/>
    <mergeCell ref="A41:B41"/>
    <mergeCell ref="J41:P41"/>
    <mergeCell ref="C38:D38"/>
    <mergeCell ref="J38:L38"/>
    <mergeCell ref="J33:L33"/>
    <mergeCell ref="C35:D35"/>
    <mergeCell ref="K34:L34"/>
    <mergeCell ref="C36:D36"/>
    <mergeCell ref="K35:L35"/>
    <mergeCell ref="C37:D37"/>
    <mergeCell ref="K37:L37"/>
    <mergeCell ref="C33:D33"/>
    <mergeCell ref="B30:D30"/>
    <mergeCell ref="J30:L30"/>
    <mergeCell ref="B31:D31"/>
    <mergeCell ref="J31:L31"/>
    <mergeCell ref="J32:L32"/>
    <mergeCell ref="B32:D32"/>
    <mergeCell ref="B27:D27"/>
    <mergeCell ref="J27:L27"/>
    <mergeCell ref="B28:D28"/>
    <mergeCell ref="J28:L28"/>
    <mergeCell ref="B29:D29"/>
    <mergeCell ref="J29:L29"/>
    <mergeCell ref="O22:O24"/>
    <mergeCell ref="B23:D24"/>
    <mergeCell ref="J23:L24"/>
    <mergeCell ref="B26:D26"/>
    <mergeCell ref="J26:L26"/>
    <mergeCell ref="B25:D25"/>
    <mergeCell ref="J25:L25"/>
    <mergeCell ref="B22:D22"/>
    <mergeCell ref="E22:E24"/>
    <mergeCell ref="F22:F24"/>
    <mergeCell ref="G22:G24"/>
    <mergeCell ref="J22:L22"/>
    <mergeCell ref="M22:M24"/>
    <mergeCell ref="N22:N24"/>
    <mergeCell ref="B11:C11"/>
    <mergeCell ref="J11:K11"/>
    <mergeCell ref="E19:F19"/>
    <mergeCell ref="A20:G20"/>
    <mergeCell ref="M20:N20"/>
    <mergeCell ref="B8:B9"/>
    <mergeCell ref="C8:C9"/>
    <mergeCell ref="G8:G9"/>
    <mergeCell ref="J8:J9"/>
    <mergeCell ref="K8:K9"/>
    <mergeCell ref="O8:O9"/>
    <mergeCell ref="D7:D9"/>
    <mergeCell ref="E7:E9"/>
    <mergeCell ref="F7:F9"/>
    <mergeCell ref="L7:L9"/>
    <mergeCell ref="M7:M9"/>
    <mergeCell ref="N7:N9"/>
    <mergeCell ref="D5:G5"/>
    <mergeCell ref="A1:B1"/>
    <mergeCell ref="C1:D1"/>
    <mergeCell ref="A2:B2"/>
    <mergeCell ref="D2:G2"/>
    <mergeCell ref="A3:B4"/>
  </mergeCells>
  <conditionalFormatting sqref="E39:H39">
    <cfRule type="cellIs" dxfId="32" priority="20" operator="equal">
      <formula>"Error - Sources must Equal Uses"</formula>
    </cfRule>
    <cfRule type="cellIs" dxfId="31" priority="21" operator="equal">
      <formula>"OK"</formula>
    </cfRule>
  </conditionalFormatting>
  <conditionalFormatting sqref="G38:H38">
    <cfRule type="cellIs" dxfId="30" priority="18" operator="notEqual">
      <formula>$D$17</formula>
    </cfRule>
    <cfRule type="cellIs" dxfId="29" priority="19" operator="equal">
      <formula>$D$17</formula>
    </cfRule>
  </conditionalFormatting>
  <conditionalFormatting sqref="D17:D18">
    <cfRule type="cellIs" dxfId="28" priority="16" operator="notEqual">
      <formula>$G$38</formula>
    </cfRule>
    <cfRule type="cellIs" dxfId="27" priority="17" operator="equal">
      <formula>$G$38</formula>
    </cfRule>
  </conditionalFormatting>
  <conditionalFormatting sqref="D10">
    <cfRule type="cellIs" dxfId="26" priority="12" operator="equal">
      <formula>$E$38</formula>
    </cfRule>
    <cfRule type="cellIs" dxfId="25" priority="15" operator="notEqual">
      <formula>$E$38</formula>
    </cfRule>
  </conditionalFormatting>
  <conditionalFormatting sqref="E38">
    <cfRule type="cellIs" dxfId="24" priority="13" operator="notEqual">
      <formula>$D$10</formula>
    </cfRule>
    <cfRule type="cellIs" dxfId="23" priority="14" operator="equal">
      <formula>$D$10</formula>
    </cfRule>
  </conditionalFormatting>
  <conditionalFormatting sqref="E36">
    <cfRule type="expression" dxfId="22" priority="11">
      <formula>AND($C$5="no",$E$36&lt;&gt;"")</formula>
    </cfRule>
  </conditionalFormatting>
  <conditionalFormatting sqref="M39:O39">
    <cfRule type="cellIs" dxfId="21" priority="9" operator="equal">
      <formula>"Error - Sources must Equal Uses"</formula>
    </cfRule>
    <cfRule type="cellIs" dxfId="20" priority="10" operator="equal">
      <formula>"OK"</formula>
    </cfRule>
  </conditionalFormatting>
  <conditionalFormatting sqref="C6">
    <cfRule type="cellIs" dxfId="19" priority="6" operator="equal">
      <formula>"Developer Fees Are Allowed"</formula>
    </cfRule>
    <cfRule type="cellIs" dxfId="18" priority="7" operator="equal">
      <formula>"Developer Fees Are Not Allowed"</formula>
    </cfRule>
  </conditionalFormatting>
  <conditionalFormatting sqref="D19">
    <cfRule type="cellIs" dxfId="17" priority="5" operator="greaterThan">
      <formula>50000</formula>
    </cfRule>
  </conditionalFormatting>
  <conditionalFormatting sqref="G19">
    <cfRule type="cellIs" dxfId="16" priority="4" operator="greaterThan">
      <formula>750000</formula>
    </cfRule>
  </conditionalFormatting>
  <conditionalFormatting sqref="B34">
    <cfRule type="notContainsBlanks" dxfId="15" priority="8">
      <formula>LEN(TRIM(B34))&gt;0</formula>
    </cfRule>
  </conditionalFormatting>
  <conditionalFormatting sqref="E34">
    <cfRule type="cellIs" dxfId="14" priority="2" operator="lessThan">
      <formula>3500</formula>
    </cfRule>
  </conditionalFormatting>
  <dataValidations count="5">
    <dataValidation errorStyle="warning" operator="notEqual" allowBlank="1" showInputMessage="1" showErrorMessage="1" errorTitle="Sources Don't match Uses" error="Sources Don't Match Uses" promptTitle="Sources Don't Match" sqref="M38" xr:uid="{00000000-0002-0000-0200-000000000000}"/>
    <dataValidation type="decimal" operator="lessThanOrEqual" allowBlank="1" showErrorMessage="1" errorTitle="Exceeds Max " error="Maximum AHP Subisdy is $750,000" sqref="L10" xr:uid="{00000000-0002-0000-0200-000001000000}">
      <formula1>750000</formula1>
    </dataValidation>
    <dataValidation type="list" allowBlank="1" showInputMessage="1" showErrorMessage="1" sqref="C5" xr:uid="{00000000-0002-0000-0200-000003000000}">
      <formula1>$R$2:$R$4</formula1>
    </dataValidation>
    <dataValidation type="decimal" operator="lessThanOrEqual" allowBlank="1" showInputMessage="1" showErrorMessage="1" errorTitle="Guideline Error" error="Developer fees are limited to $500/unit and only allowed if the developer is _x000a_a 3rd Party." sqref="E36" xr:uid="{00000000-0002-0000-0200-000004000000}">
      <formula1>D6</formula1>
    </dataValidation>
    <dataValidation type="decimal" operator="lessThanOrEqual" allowBlank="1" showInputMessage="1" showErrorMessage="1" errorTitle="Exceeds Max Guideline" error="Max Fee $500/unit" sqref="E37 E35" xr:uid="{4E2585FE-7E7C-492A-8384-614115CCCA82}">
      <formula1>500</formula1>
    </dataValidation>
  </dataValidations>
  <pageMargins left="0.7" right="0.7" top="0.75" bottom="0.75" header="0.3" footer="0.3"/>
  <pageSetup scale="92" fitToHeight="2" orientation="landscape" r:id="rId1"/>
  <ignoredErrors>
    <ignoredError sqref="G34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5CF06E66-0E8D-40BB-9822-E912130EE3F5}">
            <xm:f>'Start Here'!$C$3&lt;&gt;'Start Here'!$H$4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A1:P48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AJ255"/>
  <sheetViews>
    <sheetView zoomScale="80" zoomScaleNormal="80" workbookViewId="0">
      <selection activeCell="C1" sqref="C1:F1"/>
    </sheetView>
  </sheetViews>
  <sheetFormatPr defaultColWidth="9.1796875" defaultRowHeight="12.5" x14ac:dyDescent="0.25"/>
  <cols>
    <col min="1" max="1" width="5" style="411" customWidth="1"/>
    <col min="2" max="2" width="62.54296875" style="411" customWidth="1"/>
    <col min="3" max="3" width="7.453125" style="411" customWidth="1"/>
    <col min="4" max="6" width="15.7265625" style="411" customWidth="1"/>
    <col min="7" max="7" width="11.54296875" style="410" hidden="1" customWidth="1"/>
    <col min="8" max="8" width="12" style="410" hidden="1" customWidth="1"/>
    <col min="9" max="9" width="24.453125" style="410" hidden="1" customWidth="1"/>
    <col min="10" max="10" width="11.453125" style="410" hidden="1" customWidth="1"/>
    <col min="11" max="13" width="13.453125" style="410" hidden="1" customWidth="1"/>
    <col min="14" max="14" width="9.1796875" style="410" hidden="1" customWidth="1"/>
    <col min="15" max="26" width="0" style="410" hidden="1" customWidth="1"/>
    <col min="27" max="36" width="9.1796875" style="410"/>
    <col min="37" max="16384" width="9.1796875" style="411"/>
  </cols>
  <sheetData>
    <row r="1" spans="1:36" ht="15.75" customHeight="1" x14ac:dyDescent="0.3">
      <c r="A1" s="406"/>
      <c r="B1" s="407" t="s">
        <v>142</v>
      </c>
      <c r="C1" s="768"/>
      <c r="D1" s="768"/>
      <c r="E1" s="768"/>
      <c r="F1" s="768"/>
      <c r="G1" s="408"/>
      <c r="H1" s="408"/>
      <c r="I1" s="408"/>
      <c r="J1" s="409"/>
      <c r="K1" s="409"/>
      <c r="L1" s="409"/>
    </row>
    <row r="2" spans="1:36" ht="15.75" customHeight="1" thickBot="1" x14ac:dyDescent="0.35">
      <c r="A2" s="769" t="s">
        <v>0</v>
      </c>
      <c r="B2" s="769"/>
      <c r="C2" s="770"/>
      <c r="D2" s="770"/>
      <c r="E2" s="770"/>
      <c r="F2" s="412"/>
    </row>
    <row r="3" spans="1:36" ht="24.75" customHeight="1" x14ac:dyDescent="0.3">
      <c r="A3" s="771" t="s">
        <v>85</v>
      </c>
      <c r="B3" s="772"/>
      <c r="C3" s="413" t="s">
        <v>143</v>
      </c>
      <c r="D3" s="414" t="s">
        <v>87</v>
      </c>
      <c r="E3" s="415" t="s">
        <v>88</v>
      </c>
      <c r="F3" s="416" t="s">
        <v>89</v>
      </c>
    </row>
    <row r="4" spans="1:36" ht="15.75" customHeight="1" thickBot="1" x14ac:dyDescent="0.35">
      <c r="A4" s="773"/>
      <c r="B4" s="774"/>
      <c r="C4" s="417">
        <f>IF(AND(D4="",E4="",F4=""),0,SUM(D4:F4))</f>
        <v>0</v>
      </c>
      <c r="D4" s="418"/>
      <c r="E4" s="418"/>
      <c r="F4" s="419"/>
    </row>
    <row r="5" spans="1:36" s="421" customFormat="1" ht="15" customHeight="1" thickBot="1" x14ac:dyDescent="0.35">
      <c r="A5" s="775" t="s">
        <v>1</v>
      </c>
      <c r="B5" s="775"/>
      <c r="C5" s="420"/>
      <c r="D5" s="420"/>
      <c r="E5" s="420"/>
      <c r="F5" s="517" t="s">
        <v>622</v>
      </c>
      <c r="G5" s="422"/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  <c r="Z5" s="422"/>
      <c r="AA5" s="422"/>
      <c r="AB5" s="422"/>
      <c r="AC5" s="422"/>
      <c r="AD5" s="422"/>
      <c r="AE5" s="422"/>
      <c r="AF5" s="422"/>
      <c r="AG5" s="422"/>
      <c r="AH5" s="422"/>
      <c r="AI5" s="422"/>
      <c r="AJ5" s="422"/>
    </row>
    <row r="6" spans="1:36" s="421" customFormat="1" ht="15" customHeight="1" x14ac:dyDescent="0.3">
      <c r="A6" s="423" t="s">
        <v>144</v>
      </c>
      <c r="B6" s="766" t="s">
        <v>145</v>
      </c>
      <c r="C6" s="766"/>
      <c r="D6" s="766"/>
      <c r="E6" s="766"/>
      <c r="F6" s="767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2"/>
      <c r="R6" s="422"/>
      <c r="S6" s="422"/>
      <c r="T6" s="422"/>
      <c r="U6" s="422"/>
      <c r="V6" s="422"/>
      <c r="W6" s="422"/>
      <c r="X6" s="422"/>
      <c r="Y6" s="422"/>
      <c r="Z6" s="422"/>
      <c r="AA6" s="422"/>
      <c r="AB6" s="422"/>
      <c r="AC6" s="422"/>
      <c r="AD6" s="422"/>
      <c r="AE6" s="422"/>
      <c r="AF6" s="422"/>
      <c r="AG6" s="422"/>
      <c r="AH6" s="422"/>
      <c r="AI6" s="422"/>
      <c r="AJ6" s="422"/>
    </row>
    <row r="7" spans="1:36" s="421" customFormat="1" ht="15" customHeight="1" x14ac:dyDescent="0.3">
      <c r="A7" s="424"/>
      <c r="B7" s="425" t="s">
        <v>146</v>
      </c>
      <c r="C7" s="426">
        <v>8.0199999999999994E-2</v>
      </c>
      <c r="D7" s="425"/>
      <c r="E7" s="425"/>
      <c r="F7" s="427"/>
      <c r="G7" s="422"/>
      <c r="H7" s="422"/>
      <c r="I7" s="422"/>
      <c r="J7" s="422"/>
      <c r="K7" s="422"/>
      <c r="L7" s="422"/>
      <c r="M7" s="422"/>
      <c r="N7" s="422"/>
      <c r="O7" s="422"/>
      <c r="P7" s="422"/>
      <c r="Q7" s="422"/>
      <c r="R7" s="422"/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2"/>
      <c r="AD7" s="422"/>
      <c r="AE7" s="422"/>
      <c r="AF7" s="422"/>
      <c r="AG7" s="422"/>
      <c r="AH7" s="422"/>
      <c r="AI7" s="422"/>
      <c r="AJ7" s="422"/>
    </row>
    <row r="8" spans="1:36" s="421" customFormat="1" ht="15" customHeight="1" x14ac:dyDescent="0.3">
      <c r="A8" s="424"/>
      <c r="B8" s="428"/>
      <c r="C8" s="429"/>
      <c r="D8" s="430" t="s">
        <v>4</v>
      </c>
      <c r="E8" s="431" t="s">
        <v>147</v>
      </c>
      <c r="F8" s="432" t="s">
        <v>63</v>
      </c>
      <c r="G8" s="422"/>
      <c r="H8" s="422"/>
      <c r="I8" s="422"/>
      <c r="J8" s="422"/>
      <c r="K8" s="422"/>
      <c r="L8" s="422"/>
      <c r="M8" s="422"/>
      <c r="N8" s="422"/>
      <c r="O8" s="422"/>
      <c r="P8" s="422"/>
      <c r="Q8" s="422"/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2"/>
      <c r="AD8" s="422"/>
      <c r="AE8" s="422"/>
      <c r="AF8" s="422"/>
      <c r="AG8" s="422"/>
      <c r="AH8" s="422"/>
      <c r="AI8" s="422"/>
      <c r="AJ8" s="422"/>
    </row>
    <row r="9" spans="1:36" s="421" customFormat="1" ht="15" customHeight="1" x14ac:dyDescent="0.3">
      <c r="A9" s="424"/>
      <c r="B9" s="433" t="s">
        <v>148</v>
      </c>
      <c r="C9" s="434"/>
      <c r="D9" s="435">
        <v>110197</v>
      </c>
      <c r="E9" s="436"/>
      <c r="F9" s="437">
        <f>E9</f>
        <v>0</v>
      </c>
      <c r="G9" s="422"/>
      <c r="H9" s="438">
        <f>F9</f>
        <v>0</v>
      </c>
      <c r="I9" s="422" t="s">
        <v>149</v>
      </c>
      <c r="J9" s="422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2"/>
      <c r="AJ9" s="422"/>
    </row>
    <row r="10" spans="1:36" s="421" customFormat="1" ht="15" customHeight="1" x14ac:dyDescent="0.3">
      <c r="A10" s="424"/>
      <c r="B10" s="433" t="s">
        <v>42</v>
      </c>
      <c r="C10" s="434"/>
      <c r="D10" s="439">
        <v>360</v>
      </c>
      <c r="E10" s="440"/>
      <c r="F10" s="427" t="str">
        <f>IF(E10="","",E10)</f>
        <v/>
      </c>
      <c r="G10" s="422"/>
      <c r="H10" s="422" t="e">
        <f>F10/12</f>
        <v>#VALUE!</v>
      </c>
      <c r="I10" s="422" t="s">
        <v>109</v>
      </c>
      <c r="J10" s="422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2"/>
      <c r="AJ10" s="422"/>
    </row>
    <row r="11" spans="1:36" s="421" customFormat="1" ht="15" customHeight="1" x14ac:dyDescent="0.3">
      <c r="A11" s="424"/>
      <c r="B11" s="441" t="s">
        <v>150</v>
      </c>
      <c r="C11" s="425"/>
      <c r="D11" s="442"/>
      <c r="E11" s="443"/>
      <c r="F11" s="444"/>
      <c r="G11" s="422"/>
      <c r="H11" s="422"/>
      <c r="J11" s="422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2"/>
      <c r="AJ11" s="422"/>
    </row>
    <row r="12" spans="1:36" s="421" customFormat="1" ht="15" customHeight="1" x14ac:dyDescent="0.3">
      <c r="A12" s="424"/>
      <c r="B12" s="433" t="s">
        <v>151</v>
      </c>
      <c r="C12" s="434"/>
      <c r="D12" s="442">
        <v>0</v>
      </c>
      <c r="E12" s="525"/>
      <c r="F12" s="526">
        <f>E12</f>
        <v>0</v>
      </c>
      <c r="G12" s="422"/>
      <c r="H12" s="422"/>
      <c r="I12" s="422"/>
      <c r="J12" s="422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422"/>
      <c r="AJ12" s="422"/>
    </row>
    <row r="13" spans="1:36" s="421" customFormat="1" ht="15" customHeight="1" x14ac:dyDescent="0.3">
      <c r="A13" s="424"/>
      <c r="B13" s="433" t="s">
        <v>152</v>
      </c>
      <c r="C13" s="434"/>
      <c r="D13" s="508">
        <f>-(PMT((D12/12),D10,D9))</f>
        <v>306.10277777777776</v>
      </c>
      <c r="E13" s="445" t="e">
        <f>-(PMT((E12/12),E10,E9))</f>
        <v>#NUM!</v>
      </c>
      <c r="F13" s="446" t="e">
        <f>E13</f>
        <v>#NUM!</v>
      </c>
      <c r="G13" s="422"/>
      <c r="H13" s="447">
        <f>IF(ISERROR(F13*12),0,F13*12)</f>
        <v>0</v>
      </c>
      <c r="I13" s="422" t="s">
        <v>153</v>
      </c>
      <c r="J13" s="422"/>
      <c r="K13" s="422"/>
      <c r="L13" s="422"/>
      <c r="M13" s="422"/>
      <c r="N13" s="422"/>
      <c r="O13" s="422"/>
      <c r="P13" s="422"/>
      <c r="Q13" s="422"/>
      <c r="R13" s="422"/>
      <c r="S13" s="422"/>
      <c r="T13" s="422"/>
      <c r="U13" s="422"/>
      <c r="V13" s="422"/>
      <c r="W13" s="422"/>
      <c r="X13" s="422"/>
      <c r="Y13" s="422"/>
      <c r="Z13" s="422"/>
      <c r="AA13" s="422"/>
      <c r="AB13" s="422"/>
      <c r="AC13" s="422"/>
      <c r="AD13" s="422"/>
      <c r="AE13" s="422"/>
      <c r="AF13" s="422"/>
      <c r="AG13" s="422"/>
      <c r="AH13" s="422"/>
      <c r="AI13" s="422"/>
      <c r="AJ13" s="422"/>
    </row>
    <row r="14" spans="1:36" s="421" customFormat="1" ht="15" customHeight="1" x14ac:dyDescent="0.3">
      <c r="A14" s="424"/>
      <c r="B14" s="448" t="s">
        <v>154</v>
      </c>
      <c r="C14" s="434"/>
      <c r="D14" s="435">
        <f>PV((C7/12),D10,-D13)</f>
        <v>41637.612581123503</v>
      </c>
      <c r="E14" s="445" t="e">
        <f>ROUNDDOWN(PV((C7/12),E10,-E13),2)</f>
        <v>#NUM!</v>
      </c>
      <c r="F14" s="446" t="e">
        <f>E14</f>
        <v>#NUM!</v>
      </c>
      <c r="G14" s="422"/>
      <c r="H14" s="438"/>
      <c r="I14" s="422"/>
      <c r="J14" s="422"/>
      <c r="K14" s="422"/>
      <c r="L14" s="422"/>
      <c r="M14" s="422"/>
      <c r="N14" s="422"/>
      <c r="O14" s="422"/>
      <c r="P14" s="422"/>
      <c r="Q14" s="422"/>
      <c r="R14" s="422"/>
      <c r="S14" s="422"/>
      <c r="T14" s="422"/>
      <c r="U14" s="422"/>
      <c r="V14" s="422"/>
      <c r="W14" s="422"/>
      <c r="X14" s="422"/>
      <c r="Y14" s="422"/>
      <c r="Z14" s="422"/>
      <c r="AA14" s="422"/>
      <c r="AB14" s="422"/>
      <c r="AC14" s="422"/>
      <c r="AD14" s="422"/>
      <c r="AE14" s="422"/>
      <c r="AF14" s="422"/>
      <c r="AG14" s="422"/>
      <c r="AH14" s="422"/>
      <c r="AI14" s="422"/>
      <c r="AJ14" s="422"/>
    </row>
    <row r="15" spans="1:36" s="421" customFormat="1" ht="15" customHeight="1" x14ac:dyDescent="0.3">
      <c r="A15" s="777"/>
      <c r="B15" s="778"/>
      <c r="C15" s="778"/>
      <c r="D15" s="778"/>
      <c r="E15" s="778"/>
      <c r="F15" s="779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2"/>
      <c r="T15" s="422"/>
      <c r="U15" s="422"/>
      <c r="V15" s="422"/>
      <c r="W15" s="422"/>
      <c r="X15" s="422"/>
      <c r="Y15" s="422"/>
      <c r="Z15" s="422"/>
      <c r="AA15" s="422"/>
      <c r="AB15" s="422"/>
      <c r="AC15" s="422"/>
      <c r="AD15" s="422"/>
      <c r="AE15" s="422"/>
      <c r="AF15" s="422"/>
      <c r="AG15" s="422"/>
      <c r="AH15" s="422"/>
      <c r="AI15" s="422"/>
      <c r="AJ15" s="422"/>
    </row>
    <row r="16" spans="1:36" s="421" customFormat="1" ht="15" customHeight="1" x14ac:dyDescent="0.3">
      <c r="A16" s="780" t="s">
        <v>155</v>
      </c>
      <c r="B16" s="781"/>
      <c r="C16" s="434"/>
      <c r="D16" s="449"/>
      <c r="E16" s="428"/>
      <c r="F16" s="450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2"/>
      <c r="T16" s="422"/>
      <c r="U16" s="422"/>
      <c r="V16" s="422"/>
      <c r="W16" s="422"/>
      <c r="X16" s="422"/>
      <c r="Y16" s="422"/>
      <c r="Z16" s="422"/>
      <c r="AA16" s="422"/>
      <c r="AB16" s="422"/>
      <c r="AC16" s="422"/>
      <c r="AD16" s="422"/>
      <c r="AE16" s="422"/>
      <c r="AF16" s="422"/>
      <c r="AG16" s="422"/>
      <c r="AH16" s="422"/>
      <c r="AI16" s="422"/>
      <c r="AJ16" s="422"/>
    </row>
    <row r="17" spans="1:36" s="421" customFormat="1" ht="15" customHeight="1" x14ac:dyDescent="0.3">
      <c r="A17" s="451" t="s">
        <v>156</v>
      </c>
      <c r="B17" s="452" t="s">
        <v>157</v>
      </c>
      <c r="C17" s="434"/>
      <c r="D17" s="430" t="s">
        <v>4</v>
      </c>
      <c r="E17" s="431" t="s">
        <v>147</v>
      </c>
      <c r="F17" s="432" t="s">
        <v>63</v>
      </c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2"/>
      <c r="T17" s="422"/>
      <c r="U17" s="422"/>
      <c r="V17" s="422"/>
      <c r="W17" s="422"/>
      <c r="X17" s="422"/>
      <c r="Y17" s="422"/>
      <c r="Z17" s="422"/>
      <c r="AA17" s="422"/>
      <c r="AB17" s="422"/>
      <c r="AC17" s="422"/>
      <c r="AD17" s="422"/>
      <c r="AE17" s="422"/>
      <c r="AF17" s="422"/>
      <c r="AG17" s="422"/>
      <c r="AH17" s="422"/>
      <c r="AI17" s="422"/>
      <c r="AJ17" s="422"/>
    </row>
    <row r="18" spans="1:36" s="421" customFormat="1" ht="15" customHeight="1" x14ac:dyDescent="0.3">
      <c r="A18" s="424"/>
      <c r="B18" s="425" t="s">
        <v>158</v>
      </c>
      <c r="C18" s="434"/>
      <c r="D18" s="435">
        <v>900</v>
      </c>
      <c r="E18" s="436"/>
      <c r="F18" s="437">
        <f>E18</f>
        <v>0</v>
      </c>
      <c r="G18" s="422"/>
      <c r="H18" s="422"/>
      <c r="I18" s="422"/>
      <c r="J18" s="422"/>
      <c r="K18" s="422"/>
      <c r="L18" s="422"/>
      <c r="M18" s="422"/>
      <c r="N18" s="422"/>
      <c r="O18" s="422"/>
      <c r="P18" s="422"/>
      <c r="Q18" s="422"/>
      <c r="R18" s="422"/>
      <c r="S18" s="422"/>
      <c r="T18" s="422"/>
      <c r="U18" s="422"/>
      <c r="V18" s="422"/>
      <c r="W18" s="422"/>
      <c r="X18" s="422"/>
      <c r="Y18" s="422"/>
      <c r="Z18" s="422"/>
      <c r="AA18" s="422"/>
      <c r="AB18" s="422"/>
      <c r="AC18" s="422"/>
      <c r="AD18" s="422"/>
      <c r="AE18" s="422"/>
      <c r="AF18" s="422"/>
      <c r="AG18" s="422"/>
      <c r="AH18" s="422"/>
      <c r="AI18" s="422"/>
      <c r="AJ18" s="422"/>
    </row>
    <row r="19" spans="1:36" s="421" customFormat="1" ht="15" customHeight="1" x14ac:dyDescent="0.3">
      <c r="A19" s="424"/>
      <c r="B19" s="425" t="s">
        <v>159</v>
      </c>
      <c r="C19" s="434"/>
      <c r="D19" s="435">
        <v>8314.39</v>
      </c>
      <c r="E19" s="436"/>
      <c r="F19" s="437">
        <f>E19</f>
        <v>0</v>
      </c>
      <c r="G19" s="422"/>
      <c r="H19" s="422"/>
      <c r="I19" s="422"/>
      <c r="J19" s="422"/>
      <c r="K19" s="422"/>
      <c r="L19" s="422"/>
      <c r="M19" s="422"/>
      <c r="N19" s="422"/>
      <c r="O19" s="422"/>
      <c r="P19" s="422"/>
      <c r="Q19" s="422"/>
      <c r="R19" s="422"/>
      <c r="S19" s="422"/>
      <c r="T19" s="422"/>
      <c r="U19" s="422"/>
      <c r="V19" s="422"/>
      <c r="W19" s="422"/>
      <c r="X19" s="422"/>
      <c r="Y19" s="422"/>
      <c r="Z19" s="422"/>
      <c r="AA19" s="422"/>
      <c r="AB19" s="422"/>
      <c r="AC19" s="422"/>
      <c r="AD19" s="422"/>
      <c r="AE19" s="422"/>
      <c r="AF19" s="422"/>
      <c r="AG19" s="422"/>
      <c r="AH19" s="422"/>
      <c r="AI19" s="422"/>
      <c r="AJ19" s="422"/>
    </row>
    <row r="20" spans="1:36" s="421" customFormat="1" ht="15" customHeight="1" x14ac:dyDescent="0.3">
      <c r="A20" s="424"/>
      <c r="B20" s="425" t="s">
        <v>160</v>
      </c>
      <c r="C20" s="434"/>
      <c r="D20" s="435">
        <v>21784.94</v>
      </c>
      <c r="E20" s="436"/>
      <c r="F20" s="437">
        <f>E20</f>
        <v>0</v>
      </c>
      <c r="G20" s="422"/>
      <c r="H20" s="422"/>
      <c r="I20" s="422"/>
      <c r="J20" s="422"/>
      <c r="K20" s="422"/>
      <c r="L20" s="422"/>
      <c r="M20" s="422"/>
      <c r="N20" s="422"/>
      <c r="O20" s="422"/>
      <c r="P20" s="422"/>
      <c r="Q20" s="422"/>
      <c r="R20" s="422"/>
      <c r="S20" s="422"/>
      <c r="T20" s="422"/>
      <c r="U20" s="422"/>
      <c r="V20" s="422"/>
      <c r="W20" s="422"/>
      <c r="X20" s="422"/>
      <c r="Y20" s="422"/>
      <c r="Z20" s="422"/>
      <c r="AA20" s="422"/>
      <c r="AB20" s="422"/>
      <c r="AC20" s="422"/>
      <c r="AD20" s="422"/>
      <c r="AE20" s="422"/>
      <c r="AF20" s="422"/>
      <c r="AG20" s="422"/>
      <c r="AH20" s="422"/>
      <c r="AI20" s="422"/>
      <c r="AJ20" s="422"/>
    </row>
    <row r="21" spans="1:36" s="421" customFormat="1" ht="15" customHeight="1" x14ac:dyDescent="0.3">
      <c r="A21" s="424"/>
      <c r="B21" s="453" t="s">
        <v>161</v>
      </c>
      <c r="C21" s="434"/>
      <c r="D21" s="435">
        <f>SUM(D18:D20)</f>
        <v>30999.329999999998</v>
      </c>
      <c r="E21" s="454">
        <f>SUM(E18:E20)</f>
        <v>0</v>
      </c>
      <c r="F21" s="437">
        <f>E21</f>
        <v>0</v>
      </c>
      <c r="G21" s="422"/>
      <c r="H21" s="422"/>
      <c r="I21" s="422"/>
      <c r="J21" s="422"/>
      <c r="K21" s="422"/>
      <c r="L21" s="422"/>
      <c r="M21" s="422"/>
      <c r="N21" s="422"/>
      <c r="O21" s="422"/>
      <c r="P21" s="422"/>
      <c r="Q21" s="422"/>
      <c r="R21" s="422"/>
      <c r="S21" s="422"/>
      <c r="T21" s="422"/>
      <c r="U21" s="422"/>
      <c r="V21" s="422"/>
      <c r="W21" s="422"/>
      <c r="X21" s="422"/>
      <c r="Y21" s="422"/>
      <c r="Z21" s="422"/>
      <c r="AA21" s="422"/>
      <c r="AB21" s="422"/>
      <c r="AC21" s="422"/>
      <c r="AD21" s="422"/>
      <c r="AE21" s="422"/>
      <c r="AF21" s="422"/>
      <c r="AG21" s="422"/>
      <c r="AH21" s="422"/>
      <c r="AI21" s="422"/>
      <c r="AJ21" s="422"/>
    </row>
    <row r="22" spans="1:36" s="421" customFormat="1" ht="15" customHeight="1" x14ac:dyDescent="0.3">
      <c r="A22" s="782"/>
      <c r="B22" s="783"/>
      <c r="C22" s="783"/>
      <c r="D22" s="783"/>
      <c r="E22" s="783"/>
      <c r="F22" s="784"/>
      <c r="G22" s="422"/>
      <c r="H22" s="422"/>
      <c r="I22" s="422"/>
      <c r="J22" s="422"/>
      <c r="K22" s="422"/>
      <c r="L22" s="422"/>
      <c r="M22" s="422"/>
      <c r="N22" s="422"/>
      <c r="O22" s="422"/>
      <c r="P22" s="422"/>
      <c r="Q22" s="422"/>
      <c r="R22" s="422"/>
      <c r="S22" s="422"/>
      <c r="T22" s="422"/>
      <c r="U22" s="422"/>
      <c r="V22" s="422"/>
      <c r="W22" s="422"/>
      <c r="X22" s="422"/>
      <c r="Y22" s="422"/>
      <c r="Z22" s="422"/>
      <c r="AA22" s="422"/>
      <c r="AB22" s="422"/>
      <c r="AC22" s="422"/>
      <c r="AD22" s="422"/>
      <c r="AE22" s="422"/>
      <c r="AF22" s="422"/>
      <c r="AG22" s="422"/>
      <c r="AH22" s="422"/>
      <c r="AI22" s="422"/>
      <c r="AJ22" s="422"/>
    </row>
    <row r="23" spans="1:36" s="421" customFormat="1" ht="15" customHeight="1" x14ac:dyDescent="0.3">
      <c r="A23" s="451" t="s">
        <v>162</v>
      </c>
      <c r="B23" s="452" t="s">
        <v>163</v>
      </c>
      <c r="C23" s="434"/>
      <c r="D23" s="455"/>
      <c r="E23" s="425"/>
      <c r="F23" s="427"/>
      <c r="G23" s="422"/>
      <c r="H23" s="422"/>
      <c r="I23" s="422"/>
      <c r="J23" s="422"/>
      <c r="K23" s="422"/>
      <c r="L23" s="422"/>
      <c r="M23" s="422"/>
      <c r="N23" s="422"/>
      <c r="O23" s="422"/>
      <c r="P23" s="422"/>
      <c r="Q23" s="422"/>
      <c r="R23" s="422"/>
      <c r="S23" s="422"/>
      <c r="T23" s="422"/>
      <c r="U23" s="422"/>
      <c r="V23" s="422"/>
      <c r="W23" s="422"/>
      <c r="X23" s="422"/>
      <c r="Y23" s="422"/>
      <c r="Z23" s="422"/>
      <c r="AA23" s="422"/>
      <c r="AB23" s="422"/>
      <c r="AC23" s="422"/>
      <c r="AD23" s="422"/>
      <c r="AE23" s="422"/>
      <c r="AF23" s="422"/>
      <c r="AG23" s="422"/>
      <c r="AH23" s="422"/>
      <c r="AI23" s="422"/>
      <c r="AJ23" s="422"/>
    </row>
    <row r="24" spans="1:36" s="421" customFormat="1" ht="15" customHeight="1" x14ac:dyDescent="0.3">
      <c r="A24" s="424"/>
      <c r="B24" s="433" t="s">
        <v>164</v>
      </c>
      <c r="C24" s="434"/>
      <c r="D24" s="435">
        <v>500</v>
      </c>
      <c r="E24" s="436"/>
      <c r="F24" s="437">
        <f>E24</f>
        <v>0</v>
      </c>
      <c r="G24" s="422"/>
      <c r="H24" s="456">
        <v>0</v>
      </c>
      <c r="I24" s="456" t="s">
        <v>67</v>
      </c>
      <c r="J24" s="422"/>
      <c r="K24" s="422"/>
      <c r="L24" s="422"/>
      <c r="M24" s="422"/>
      <c r="N24" s="422"/>
      <c r="O24" s="422"/>
      <c r="P24" s="422"/>
      <c r="Q24" s="422"/>
      <c r="R24" s="422"/>
      <c r="S24" s="422"/>
      <c r="T24" s="422"/>
      <c r="U24" s="422"/>
      <c r="V24" s="422"/>
      <c r="W24" s="422"/>
      <c r="X24" s="422"/>
      <c r="Y24" s="422"/>
      <c r="Z24" s="422"/>
      <c r="AA24" s="422"/>
      <c r="AB24" s="422"/>
      <c r="AC24" s="422"/>
      <c r="AD24" s="422"/>
      <c r="AE24" s="422"/>
      <c r="AF24" s="422"/>
      <c r="AG24" s="422"/>
      <c r="AH24" s="422"/>
      <c r="AI24" s="422"/>
      <c r="AJ24" s="422"/>
    </row>
    <row r="25" spans="1:36" s="421" customFormat="1" ht="15" customHeight="1" x14ac:dyDescent="0.3">
      <c r="A25" s="424"/>
      <c r="B25" s="433" t="s">
        <v>165</v>
      </c>
      <c r="C25" s="434"/>
      <c r="D25" s="435">
        <v>36476.199999999997</v>
      </c>
      <c r="E25" s="436"/>
      <c r="F25" s="437">
        <f>E25</f>
        <v>0</v>
      </c>
      <c r="G25" s="422"/>
      <c r="H25" s="457">
        <v>0</v>
      </c>
      <c r="I25" s="456" t="s">
        <v>69</v>
      </c>
      <c r="J25" s="422"/>
      <c r="K25" s="422"/>
      <c r="L25" s="422"/>
      <c r="M25" s="422"/>
      <c r="N25" s="422"/>
      <c r="O25" s="422"/>
      <c r="P25" s="422"/>
      <c r="Q25" s="422"/>
      <c r="R25" s="422"/>
      <c r="S25" s="422"/>
      <c r="T25" s="422"/>
      <c r="U25" s="422"/>
      <c r="V25" s="422"/>
      <c r="W25" s="422"/>
      <c r="X25" s="422"/>
      <c r="Y25" s="422"/>
      <c r="Z25" s="422"/>
      <c r="AA25" s="422"/>
      <c r="AB25" s="422"/>
      <c r="AC25" s="422"/>
      <c r="AD25" s="422"/>
      <c r="AE25" s="422"/>
      <c r="AF25" s="422"/>
      <c r="AG25" s="422"/>
      <c r="AH25" s="422"/>
      <c r="AI25" s="422"/>
      <c r="AJ25" s="422"/>
    </row>
    <row r="26" spans="1:36" s="421" customFormat="1" ht="15" customHeight="1" x14ac:dyDescent="0.3">
      <c r="A26" s="424"/>
      <c r="B26" s="433" t="s">
        <v>166</v>
      </c>
      <c r="C26" s="434"/>
      <c r="D26" s="458"/>
      <c r="E26" s="454"/>
      <c r="F26" s="437"/>
      <c r="G26" s="422"/>
      <c r="H26" s="457">
        <v>0</v>
      </c>
      <c r="I26" s="456" t="s">
        <v>71</v>
      </c>
      <c r="J26" s="422"/>
      <c r="K26" s="422"/>
      <c r="L26" s="422"/>
      <c r="M26" s="422"/>
      <c r="N26" s="422"/>
      <c r="O26" s="422"/>
      <c r="P26" s="422"/>
      <c r="Q26" s="422"/>
      <c r="R26" s="422"/>
      <c r="S26" s="422"/>
      <c r="T26" s="422"/>
      <c r="U26" s="422"/>
      <c r="V26" s="422"/>
      <c r="W26" s="422"/>
      <c r="X26" s="422"/>
      <c r="Y26" s="422"/>
      <c r="Z26" s="422"/>
      <c r="AA26" s="422"/>
      <c r="AB26" s="422"/>
      <c r="AC26" s="422"/>
      <c r="AD26" s="422"/>
      <c r="AE26" s="422"/>
      <c r="AF26" s="422"/>
      <c r="AG26" s="422"/>
      <c r="AH26" s="422"/>
      <c r="AI26" s="422"/>
      <c r="AJ26" s="422"/>
    </row>
    <row r="27" spans="1:36" s="421" customFormat="1" ht="15" customHeight="1" x14ac:dyDescent="0.3">
      <c r="A27" s="424"/>
      <c r="B27" s="459"/>
      <c r="C27" s="460"/>
      <c r="D27" s="435">
        <f>5379.78+0.36</f>
        <v>5380.1399999999994</v>
      </c>
      <c r="E27" s="436"/>
      <c r="F27" s="437">
        <f>E27</f>
        <v>0</v>
      </c>
      <c r="G27" s="422"/>
      <c r="H27" s="461">
        <v>0</v>
      </c>
      <c r="I27" s="456" t="s">
        <v>73</v>
      </c>
      <c r="J27" s="422"/>
      <c r="K27" s="422"/>
      <c r="L27" s="422"/>
      <c r="M27" s="422"/>
      <c r="N27" s="422"/>
      <c r="O27" s="422"/>
      <c r="P27" s="422"/>
      <c r="Q27" s="422"/>
      <c r="R27" s="422"/>
      <c r="S27" s="422"/>
      <c r="T27" s="422"/>
      <c r="U27" s="422"/>
      <c r="V27" s="422"/>
      <c r="W27" s="422"/>
      <c r="X27" s="422"/>
      <c r="Y27" s="422"/>
      <c r="Z27" s="422"/>
      <c r="AA27" s="422"/>
      <c r="AB27" s="422"/>
      <c r="AC27" s="422"/>
      <c r="AD27" s="422"/>
      <c r="AE27" s="422"/>
      <c r="AF27" s="422"/>
      <c r="AG27" s="422"/>
      <c r="AH27" s="422"/>
      <c r="AI27" s="422"/>
      <c r="AJ27" s="422"/>
    </row>
    <row r="28" spans="1:36" s="421" customFormat="1" ht="15" customHeight="1" x14ac:dyDescent="0.3">
      <c r="A28" s="424"/>
      <c r="B28" s="448" t="s">
        <v>167</v>
      </c>
      <c r="C28" s="434"/>
      <c r="D28" s="435">
        <f>D14</f>
        <v>41637.612581123503</v>
      </c>
      <c r="E28" s="454" t="e">
        <f>E14</f>
        <v>#NUM!</v>
      </c>
      <c r="F28" s="437" t="e">
        <f>E28</f>
        <v>#NUM!</v>
      </c>
      <c r="G28" s="422"/>
      <c r="H28" s="456">
        <v>0</v>
      </c>
      <c r="I28" s="456" t="s">
        <v>75</v>
      </c>
      <c r="J28" s="422"/>
      <c r="K28" s="422"/>
      <c r="L28" s="422"/>
      <c r="M28" s="422"/>
      <c r="N28" s="422"/>
      <c r="O28" s="422"/>
      <c r="P28" s="422"/>
      <c r="Q28" s="422"/>
      <c r="R28" s="422"/>
      <c r="S28" s="422"/>
      <c r="T28" s="422"/>
      <c r="U28" s="422"/>
      <c r="V28" s="422"/>
      <c r="W28" s="422"/>
      <c r="X28" s="422"/>
      <c r="Y28" s="422"/>
      <c r="Z28" s="422"/>
      <c r="AA28" s="422"/>
      <c r="AB28" s="422"/>
      <c r="AC28" s="422"/>
      <c r="AD28" s="422"/>
      <c r="AE28" s="422"/>
      <c r="AF28" s="422"/>
      <c r="AG28" s="422"/>
      <c r="AH28" s="422"/>
      <c r="AI28" s="422"/>
      <c r="AJ28" s="422"/>
    </row>
    <row r="29" spans="1:36" s="421" customFormat="1" ht="15" customHeight="1" thickBot="1" x14ac:dyDescent="0.35">
      <c r="A29" s="462"/>
      <c r="B29" s="463" t="s">
        <v>168</v>
      </c>
      <c r="C29" s="464"/>
      <c r="D29" s="465">
        <f>D24+D25+D27+D28</f>
        <v>83993.952581123507</v>
      </c>
      <c r="E29" s="466" t="e">
        <f>E24+E25+E27+E28</f>
        <v>#NUM!</v>
      </c>
      <c r="F29" s="467" t="e">
        <f>E29</f>
        <v>#NUM!</v>
      </c>
      <c r="G29" s="422"/>
      <c r="J29" s="422"/>
      <c r="K29" s="422"/>
      <c r="L29" s="422"/>
      <c r="M29" s="422"/>
      <c r="N29" s="422"/>
      <c r="O29" s="422"/>
      <c r="P29" s="422"/>
      <c r="Q29" s="422"/>
      <c r="R29" s="422"/>
      <c r="S29" s="422"/>
      <c r="T29" s="422"/>
      <c r="U29" s="422"/>
      <c r="V29" s="422"/>
      <c r="W29" s="422"/>
      <c r="X29" s="422"/>
      <c r="Y29" s="422"/>
      <c r="Z29" s="422"/>
      <c r="AA29" s="422"/>
      <c r="AB29" s="422"/>
      <c r="AC29" s="422"/>
      <c r="AD29" s="422"/>
      <c r="AE29" s="422"/>
      <c r="AF29" s="422"/>
      <c r="AG29" s="422"/>
      <c r="AH29" s="422"/>
      <c r="AI29" s="422"/>
      <c r="AJ29" s="422"/>
    </row>
    <row r="30" spans="1:36" s="421" customFormat="1" ht="22.5" customHeight="1" thickBot="1" x14ac:dyDescent="0.4">
      <c r="A30" s="785" t="s">
        <v>535</v>
      </c>
      <c r="B30" s="786"/>
      <c r="C30" s="786"/>
      <c r="D30" s="787" t="e">
        <f>IF(E31&gt;50000,"Subsidy Per Unit cannot exceed $50,000.","")</f>
        <v>#NUM!</v>
      </c>
      <c r="E30" s="787"/>
      <c r="F30" s="788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  <c r="R30" s="422"/>
      <c r="S30" s="422"/>
      <c r="T30" s="422"/>
      <c r="U30" s="422"/>
      <c r="V30" s="422"/>
      <c r="W30" s="422"/>
      <c r="X30" s="422"/>
      <c r="Y30" s="422"/>
      <c r="Z30" s="422"/>
      <c r="AA30" s="422"/>
      <c r="AB30" s="422"/>
      <c r="AC30" s="422"/>
      <c r="AD30" s="422"/>
      <c r="AE30" s="422"/>
      <c r="AF30" s="422"/>
      <c r="AG30" s="422"/>
      <c r="AH30" s="422"/>
      <c r="AI30" s="422"/>
      <c r="AJ30" s="422"/>
    </row>
    <row r="31" spans="1:36" s="421" customFormat="1" ht="15" customHeight="1" thickBot="1" x14ac:dyDescent="0.35">
      <c r="A31" s="468" t="s">
        <v>169</v>
      </c>
      <c r="B31" s="469" t="s">
        <v>170</v>
      </c>
      <c r="C31" s="470"/>
      <c r="D31" s="471">
        <f>D57-D29</f>
        <v>22269.407418876479</v>
      </c>
      <c r="E31" s="472" t="e">
        <f>E57-E29</f>
        <v>#NUM!</v>
      </c>
      <c r="F31" s="473" t="e">
        <f>E31</f>
        <v>#NUM!</v>
      </c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22"/>
      <c r="T31" s="422"/>
      <c r="U31" s="422"/>
      <c r="V31" s="422"/>
      <c r="W31" s="422"/>
      <c r="X31" s="422"/>
      <c r="Y31" s="422"/>
      <c r="Z31" s="422"/>
      <c r="AA31" s="422"/>
      <c r="AB31" s="422"/>
      <c r="AC31" s="422"/>
      <c r="AD31" s="422"/>
      <c r="AE31" s="422"/>
      <c r="AF31" s="422"/>
      <c r="AG31" s="422"/>
      <c r="AH31" s="422"/>
      <c r="AI31" s="422"/>
      <c r="AJ31" s="422"/>
    </row>
    <row r="32" spans="1:36" s="421" customFormat="1" ht="15" thickBot="1" x14ac:dyDescent="0.4">
      <c r="A32" s="474"/>
      <c r="B32" s="789"/>
      <c r="C32" s="789"/>
      <c r="D32" s="790" t="e">
        <f>IF(F31&gt;750000,"Total AHP Subsidy cannot exceed $750,000.","")</f>
        <v>#NUM!</v>
      </c>
      <c r="E32" s="790"/>
      <c r="F32" s="791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2"/>
      <c r="T32" s="422"/>
      <c r="U32" s="422"/>
      <c r="V32" s="422"/>
      <c r="W32" s="422"/>
      <c r="X32" s="422"/>
      <c r="Y32" s="422"/>
      <c r="Z32" s="422"/>
      <c r="AA32" s="422"/>
      <c r="AB32" s="422"/>
      <c r="AC32" s="422"/>
      <c r="AD32" s="422"/>
      <c r="AE32" s="422"/>
      <c r="AF32" s="422"/>
      <c r="AG32" s="422"/>
      <c r="AH32" s="422"/>
      <c r="AI32" s="422"/>
      <c r="AJ32" s="422"/>
    </row>
    <row r="33" spans="1:36" s="421" customFormat="1" ht="15" customHeight="1" thickBot="1" x14ac:dyDescent="0.35">
      <c r="A33" s="468" t="s">
        <v>171</v>
      </c>
      <c r="B33" s="469" t="s">
        <v>172</v>
      </c>
      <c r="C33" s="470"/>
      <c r="D33" s="471">
        <f>SUM(D21+D29+D31)</f>
        <v>137262.69</v>
      </c>
      <c r="E33" s="472" t="e">
        <f>SUM(E21+E29+E31)</f>
        <v>#NUM!</v>
      </c>
      <c r="F33" s="473" t="e">
        <f>E33</f>
        <v>#NUM!</v>
      </c>
      <c r="G33" s="422"/>
      <c r="H33" s="438" t="e">
        <f>F33</f>
        <v>#NUM!</v>
      </c>
      <c r="I33" s="422" t="s">
        <v>173</v>
      </c>
      <c r="J33" s="422"/>
      <c r="K33" s="422"/>
      <c r="L33" s="422"/>
      <c r="M33" s="422"/>
      <c r="N33" s="422"/>
      <c r="O33" s="422"/>
      <c r="P33" s="422"/>
      <c r="Q33" s="422"/>
      <c r="R33" s="422"/>
      <c r="S33" s="422"/>
      <c r="T33" s="422"/>
      <c r="U33" s="422"/>
      <c r="V33" s="422"/>
      <c r="W33" s="422"/>
      <c r="X33" s="422"/>
      <c r="Y33" s="422"/>
      <c r="Z33" s="422"/>
      <c r="AA33" s="422"/>
      <c r="AB33" s="422"/>
      <c r="AC33" s="422"/>
      <c r="AD33" s="422"/>
      <c r="AE33" s="422"/>
      <c r="AF33" s="422"/>
      <c r="AG33" s="422"/>
      <c r="AH33" s="422"/>
      <c r="AI33" s="422"/>
      <c r="AJ33" s="422"/>
    </row>
    <row r="34" spans="1:36" s="421" customFormat="1" ht="15" customHeight="1" thickBot="1" x14ac:dyDescent="0.35">
      <c r="A34" s="792"/>
      <c r="B34" s="792"/>
      <c r="C34" s="792"/>
      <c r="D34" s="792"/>
      <c r="E34" s="792"/>
      <c r="F34" s="79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2"/>
      <c r="T34" s="422"/>
      <c r="U34" s="422"/>
      <c r="V34" s="422"/>
      <c r="W34" s="422"/>
      <c r="X34" s="422"/>
      <c r="Y34" s="422"/>
      <c r="Z34" s="422"/>
      <c r="AA34" s="422"/>
      <c r="AB34" s="422"/>
      <c r="AC34" s="422"/>
      <c r="AD34" s="422"/>
      <c r="AE34" s="422"/>
      <c r="AF34" s="422"/>
      <c r="AG34" s="422"/>
      <c r="AH34" s="422"/>
      <c r="AI34" s="422"/>
      <c r="AJ34" s="422"/>
    </row>
    <row r="35" spans="1:36" s="421" customFormat="1" ht="15" customHeight="1" x14ac:dyDescent="0.3">
      <c r="A35" s="793" t="s">
        <v>174</v>
      </c>
      <c r="B35" s="794"/>
      <c r="C35" s="475"/>
      <c r="D35" s="476"/>
      <c r="E35" s="476"/>
      <c r="F35" s="477"/>
      <c r="G35" s="478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22"/>
      <c r="T35" s="422"/>
      <c r="U35" s="422"/>
      <c r="V35" s="422"/>
      <c r="W35" s="422"/>
      <c r="X35" s="422"/>
      <c r="Y35" s="422"/>
      <c r="Z35" s="422"/>
      <c r="AA35" s="422"/>
      <c r="AB35" s="422"/>
      <c r="AC35" s="422"/>
      <c r="AD35" s="422"/>
      <c r="AE35" s="422"/>
      <c r="AF35" s="422"/>
      <c r="AG35" s="422"/>
      <c r="AH35" s="422"/>
      <c r="AI35" s="422"/>
      <c r="AJ35" s="422"/>
    </row>
    <row r="36" spans="1:36" s="421" customFormat="1" ht="15" customHeight="1" x14ac:dyDescent="0.3">
      <c r="A36" s="451" t="s">
        <v>175</v>
      </c>
      <c r="B36" s="452" t="s">
        <v>176</v>
      </c>
      <c r="C36" s="434"/>
      <c r="D36" s="430" t="s">
        <v>4</v>
      </c>
      <c r="E36" s="431" t="s">
        <v>147</v>
      </c>
      <c r="F36" s="432" t="s">
        <v>63</v>
      </c>
      <c r="G36" s="479"/>
      <c r="H36" s="422"/>
      <c r="I36" s="422"/>
      <c r="J36" s="422"/>
      <c r="K36" s="422"/>
      <c r="L36" s="422"/>
      <c r="M36" s="422"/>
      <c r="N36" s="422"/>
      <c r="O36" s="422"/>
      <c r="P36" s="422"/>
      <c r="Q36" s="422"/>
      <c r="R36" s="422"/>
      <c r="S36" s="422"/>
      <c r="T36" s="422"/>
      <c r="U36" s="422"/>
      <c r="V36" s="422"/>
      <c r="W36" s="422"/>
      <c r="X36" s="422"/>
      <c r="Y36" s="422"/>
      <c r="Z36" s="422"/>
      <c r="AA36" s="422"/>
      <c r="AB36" s="422"/>
      <c r="AC36" s="422"/>
      <c r="AD36" s="422"/>
      <c r="AE36" s="422"/>
      <c r="AF36" s="422"/>
      <c r="AG36" s="422"/>
      <c r="AH36" s="422"/>
      <c r="AI36" s="422"/>
      <c r="AJ36" s="422"/>
    </row>
    <row r="37" spans="1:36" s="421" customFormat="1" ht="15" customHeight="1" x14ac:dyDescent="0.3">
      <c r="A37" s="424"/>
      <c r="B37" s="425" t="s">
        <v>177</v>
      </c>
      <c r="C37" s="434"/>
      <c r="D37" s="480">
        <f t="shared" ref="D37:E39" si="0">D18</f>
        <v>900</v>
      </c>
      <c r="E37" s="481">
        <f t="shared" si="0"/>
        <v>0</v>
      </c>
      <c r="F37" s="482">
        <f>E37</f>
        <v>0</v>
      </c>
      <c r="G37" s="479"/>
      <c r="H37" s="422"/>
      <c r="I37" s="422"/>
      <c r="J37" s="422"/>
      <c r="K37" s="422"/>
      <c r="L37" s="422"/>
      <c r="M37" s="422"/>
      <c r="N37" s="422"/>
      <c r="O37" s="422"/>
      <c r="P37" s="422"/>
      <c r="Q37" s="422"/>
      <c r="R37" s="422"/>
      <c r="S37" s="422"/>
      <c r="T37" s="422"/>
      <c r="U37" s="422"/>
      <c r="V37" s="422"/>
      <c r="W37" s="422"/>
      <c r="X37" s="422"/>
      <c r="Y37" s="422"/>
      <c r="Z37" s="422"/>
      <c r="AA37" s="422"/>
      <c r="AB37" s="422"/>
      <c r="AC37" s="422"/>
      <c r="AD37" s="422"/>
      <c r="AE37" s="422"/>
      <c r="AF37" s="422"/>
      <c r="AG37" s="422"/>
      <c r="AH37" s="422"/>
      <c r="AI37" s="422"/>
      <c r="AJ37" s="422"/>
    </row>
    <row r="38" spans="1:36" s="421" customFormat="1" ht="15" customHeight="1" x14ac:dyDescent="0.3">
      <c r="A38" s="424"/>
      <c r="B38" s="425" t="s">
        <v>178</v>
      </c>
      <c r="C38" s="434"/>
      <c r="D38" s="480">
        <f t="shared" si="0"/>
        <v>8314.39</v>
      </c>
      <c r="E38" s="481">
        <f t="shared" si="0"/>
        <v>0</v>
      </c>
      <c r="F38" s="482">
        <f>E38</f>
        <v>0</v>
      </c>
      <c r="G38" s="479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22"/>
      <c r="T38" s="422"/>
      <c r="U38" s="422"/>
      <c r="V38" s="422"/>
      <c r="W38" s="422"/>
      <c r="X38" s="422"/>
      <c r="Y38" s="422"/>
      <c r="Z38" s="422"/>
      <c r="AA38" s="422"/>
      <c r="AB38" s="422"/>
      <c r="AC38" s="422"/>
      <c r="AD38" s="422"/>
      <c r="AE38" s="422"/>
      <c r="AF38" s="422"/>
      <c r="AG38" s="422"/>
      <c r="AH38" s="422"/>
      <c r="AI38" s="422"/>
      <c r="AJ38" s="422"/>
    </row>
    <row r="39" spans="1:36" s="421" customFormat="1" ht="15" customHeight="1" x14ac:dyDescent="0.3">
      <c r="A39" s="424"/>
      <c r="B39" s="425" t="s">
        <v>179</v>
      </c>
      <c r="C39" s="434"/>
      <c r="D39" s="480">
        <f t="shared" si="0"/>
        <v>21784.94</v>
      </c>
      <c r="E39" s="481">
        <f t="shared" si="0"/>
        <v>0</v>
      </c>
      <c r="F39" s="482">
        <f>E39</f>
        <v>0</v>
      </c>
      <c r="G39" s="479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22"/>
      <c r="AI39" s="422"/>
      <c r="AJ39" s="422"/>
    </row>
    <row r="40" spans="1:36" s="421" customFormat="1" ht="15" customHeight="1" x14ac:dyDescent="0.3">
      <c r="A40" s="424"/>
      <c r="B40" s="453" t="s">
        <v>180</v>
      </c>
      <c r="C40" s="434"/>
      <c r="D40" s="480">
        <f>D21</f>
        <v>30999.329999999998</v>
      </c>
      <c r="E40" s="483">
        <f>E21</f>
        <v>0</v>
      </c>
      <c r="F40" s="482">
        <f>E40</f>
        <v>0</v>
      </c>
      <c r="G40" s="479"/>
      <c r="H40" s="422"/>
      <c r="I40" s="422"/>
      <c r="J40" s="422"/>
      <c r="K40" s="422"/>
      <c r="L40" s="422"/>
      <c r="M40" s="422"/>
      <c r="N40" s="422"/>
      <c r="O40" s="422"/>
      <c r="P40" s="422"/>
      <c r="Q40" s="422"/>
      <c r="R40" s="422"/>
      <c r="S40" s="422"/>
      <c r="T40" s="422"/>
      <c r="U40" s="422"/>
      <c r="V40" s="422"/>
      <c r="W40" s="422"/>
      <c r="X40" s="422"/>
      <c r="Y40" s="422"/>
      <c r="Z40" s="422"/>
      <c r="AA40" s="422"/>
      <c r="AB40" s="422"/>
      <c r="AC40" s="422"/>
      <c r="AD40" s="422"/>
      <c r="AE40" s="422"/>
      <c r="AF40" s="422"/>
      <c r="AG40" s="422"/>
      <c r="AH40" s="422"/>
      <c r="AI40" s="422"/>
      <c r="AJ40" s="422"/>
    </row>
    <row r="41" spans="1:36" s="421" customFormat="1" ht="15" customHeight="1" x14ac:dyDescent="0.3">
      <c r="A41" s="782"/>
      <c r="B41" s="783"/>
      <c r="C41" s="783"/>
      <c r="D41" s="783"/>
      <c r="E41" s="783"/>
      <c r="F41" s="784"/>
      <c r="G41" s="479"/>
      <c r="H41" s="422"/>
      <c r="I41" s="422"/>
      <c r="J41" s="422"/>
      <c r="K41" s="422"/>
      <c r="L41" s="422"/>
      <c r="M41" s="422"/>
      <c r="N41" s="422"/>
      <c r="O41" s="422"/>
      <c r="P41" s="422"/>
      <c r="Q41" s="422"/>
      <c r="R41" s="422"/>
      <c r="S41" s="422"/>
      <c r="T41" s="422"/>
      <c r="U41" s="422"/>
      <c r="V41" s="422"/>
      <c r="W41" s="422"/>
      <c r="X41" s="422"/>
      <c r="Y41" s="422"/>
      <c r="Z41" s="422"/>
      <c r="AA41" s="422"/>
      <c r="AB41" s="422"/>
      <c r="AC41" s="422"/>
      <c r="AD41" s="422"/>
      <c r="AE41" s="422"/>
      <c r="AF41" s="422"/>
      <c r="AG41" s="422"/>
      <c r="AH41" s="422"/>
      <c r="AI41" s="422"/>
      <c r="AJ41" s="422"/>
    </row>
    <row r="42" spans="1:36" s="421" customFormat="1" ht="15" customHeight="1" x14ac:dyDescent="0.3">
      <c r="A42" s="451" t="s">
        <v>181</v>
      </c>
      <c r="B42" s="452" t="s">
        <v>182</v>
      </c>
      <c r="C42" s="434"/>
      <c r="D42" s="449"/>
      <c r="E42" s="428"/>
      <c r="F42" s="482"/>
      <c r="G42" s="422"/>
      <c r="H42" s="422"/>
      <c r="I42" s="422"/>
      <c r="J42" s="422"/>
      <c r="K42" s="422"/>
      <c r="L42" s="422"/>
      <c r="M42" s="422"/>
      <c r="N42" s="422"/>
      <c r="O42" s="422"/>
      <c r="P42" s="422"/>
      <c r="Q42" s="422"/>
      <c r="R42" s="422"/>
      <c r="S42" s="422"/>
      <c r="T42" s="422"/>
      <c r="U42" s="422"/>
      <c r="V42" s="422"/>
      <c r="W42" s="422"/>
      <c r="X42" s="422"/>
      <c r="Y42" s="422"/>
      <c r="Z42" s="422"/>
      <c r="AA42" s="422"/>
      <c r="AB42" s="422"/>
      <c r="AC42" s="422"/>
      <c r="AD42" s="422"/>
      <c r="AE42" s="422"/>
      <c r="AF42" s="422"/>
      <c r="AG42" s="422"/>
      <c r="AH42" s="422"/>
      <c r="AI42" s="422"/>
      <c r="AJ42" s="422"/>
    </row>
    <row r="43" spans="1:36" s="421" customFormat="1" ht="15" customHeight="1" x14ac:dyDescent="0.3">
      <c r="A43" s="424"/>
      <c r="B43" s="484" t="s">
        <v>183</v>
      </c>
      <c r="C43" s="434"/>
      <c r="D43" s="480">
        <v>0</v>
      </c>
      <c r="E43" s="485"/>
      <c r="F43" s="482">
        <f>E43</f>
        <v>0</v>
      </c>
      <c r="G43" s="422"/>
      <c r="H43" s="486">
        <f>F43+F37</f>
        <v>0</v>
      </c>
      <c r="I43" s="422" t="s">
        <v>184</v>
      </c>
      <c r="J43" s="422"/>
      <c r="K43" s="422"/>
      <c r="L43" s="422"/>
      <c r="M43" s="422"/>
      <c r="N43" s="422"/>
      <c r="O43" s="422"/>
      <c r="P43" s="422"/>
      <c r="Q43" s="422"/>
      <c r="R43" s="422"/>
      <c r="S43" s="422"/>
      <c r="T43" s="422"/>
      <c r="U43" s="422"/>
      <c r="V43" s="422"/>
      <c r="W43" s="422"/>
      <c r="X43" s="422"/>
      <c r="Y43" s="422"/>
      <c r="Z43" s="422"/>
      <c r="AA43" s="422"/>
      <c r="AB43" s="422"/>
      <c r="AC43" s="422"/>
      <c r="AD43" s="422"/>
      <c r="AE43" s="422"/>
      <c r="AF43" s="422"/>
      <c r="AG43" s="422"/>
      <c r="AH43" s="422"/>
      <c r="AI43" s="422"/>
      <c r="AJ43" s="422"/>
    </row>
    <row r="44" spans="1:36" s="421" customFormat="1" ht="15" customHeight="1" x14ac:dyDescent="0.3">
      <c r="A44" s="424"/>
      <c r="B44" s="484" t="s">
        <v>185</v>
      </c>
      <c r="C44" s="434"/>
      <c r="D44" s="480">
        <v>23537.58</v>
      </c>
      <c r="E44" s="485"/>
      <c r="F44" s="482">
        <f>E44</f>
        <v>0</v>
      </c>
      <c r="G44" s="422"/>
      <c r="H44" s="438">
        <f>F44+F45+F46+F38+F39</f>
        <v>0</v>
      </c>
      <c r="I44" s="422" t="s">
        <v>186</v>
      </c>
      <c r="J44" s="422"/>
      <c r="K44" s="422"/>
      <c r="L44" s="422"/>
      <c r="M44" s="422"/>
      <c r="N44" s="422"/>
      <c r="O44" s="422"/>
      <c r="P44" s="422"/>
      <c r="Q44" s="422"/>
      <c r="R44" s="422"/>
      <c r="S44" s="422"/>
      <c r="T44" s="422"/>
      <c r="U44" s="422"/>
      <c r="V44" s="422"/>
      <c r="W44" s="422"/>
      <c r="X44" s="422"/>
      <c r="Y44" s="422"/>
      <c r="Z44" s="422"/>
      <c r="AA44" s="422"/>
      <c r="AB44" s="422"/>
      <c r="AC44" s="422"/>
      <c r="AD44" s="422"/>
      <c r="AE44" s="422"/>
      <c r="AF44" s="422"/>
      <c r="AG44" s="422"/>
      <c r="AH44" s="422"/>
      <c r="AI44" s="422"/>
      <c r="AJ44" s="422"/>
    </row>
    <row r="45" spans="1:36" s="421" customFormat="1" ht="15" customHeight="1" x14ac:dyDescent="0.3">
      <c r="A45" s="424"/>
      <c r="B45" s="484" t="s">
        <v>187</v>
      </c>
      <c r="C45" s="434"/>
      <c r="D45" s="480">
        <v>64265.09</v>
      </c>
      <c r="E45" s="485"/>
      <c r="F45" s="482">
        <f>E45</f>
        <v>0</v>
      </c>
      <c r="G45" s="422"/>
      <c r="H45" s="438">
        <f>F44+F45+F46+F48+F38+F39</f>
        <v>0</v>
      </c>
      <c r="I45" s="422" t="s">
        <v>188</v>
      </c>
      <c r="J45" s="422"/>
      <c r="K45" s="422"/>
      <c r="L45" s="422"/>
      <c r="M45" s="422"/>
      <c r="N45" s="422"/>
      <c r="O45" s="422"/>
      <c r="P45" s="422"/>
      <c r="Q45" s="422"/>
      <c r="R45" s="422"/>
      <c r="S45" s="422"/>
      <c r="T45" s="422"/>
      <c r="U45" s="422"/>
      <c r="V45" s="422"/>
      <c r="W45" s="422"/>
      <c r="X45" s="422"/>
      <c r="Y45" s="422"/>
      <c r="Z45" s="422"/>
      <c r="AA45" s="422"/>
      <c r="AB45" s="422"/>
      <c r="AC45" s="422"/>
      <c r="AD45" s="422"/>
      <c r="AE45" s="422"/>
      <c r="AF45" s="422"/>
      <c r="AG45" s="422"/>
      <c r="AH45" s="422"/>
      <c r="AI45" s="422"/>
      <c r="AJ45" s="422"/>
    </row>
    <row r="46" spans="1:36" s="421" customFormat="1" ht="15" customHeight="1" x14ac:dyDescent="0.3">
      <c r="A46" s="424"/>
      <c r="B46" s="487" t="s">
        <v>189</v>
      </c>
      <c r="C46" s="434"/>
      <c r="D46" s="480">
        <v>11715.32</v>
      </c>
      <c r="E46" s="485"/>
      <c r="F46" s="482">
        <f>E46</f>
        <v>0</v>
      </c>
      <c r="G46" s="422"/>
      <c r="H46" s="422"/>
      <c r="I46" s="422"/>
      <c r="J46" s="422"/>
      <c r="K46" s="422"/>
      <c r="L46" s="422"/>
      <c r="M46" s="422"/>
      <c r="N46" s="422"/>
      <c r="O46" s="422"/>
      <c r="P46" s="422"/>
      <c r="Q46" s="422"/>
      <c r="R46" s="422"/>
      <c r="S46" s="422"/>
      <c r="T46" s="422"/>
      <c r="U46" s="422"/>
      <c r="V46" s="422"/>
      <c r="W46" s="422"/>
      <c r="X46" s="422"/>
      <c r="Y46" s="422"/>
      <c r="Z46" s="422"/>
      <c r="AA46" s="422"/>
      <c r="AB46" s="422"/>
      <c r="AC46" s="422"/>
      <c r="AD46" s="422"/>
      <c r="AE46" s="422"/>
      <c r="AF46" s="422"/>
      <c r="AG46" s="422"/>
      <c r="AH46" s="422"/>
      <c r="AI46" s="422"/>
      <c r="AJ46" s="422"/>
    </row>
    <row r="47" spans="1:36" s="421" customFormat="1" ht="15" customHeight="1" x14ac:dyDescent="0.3">
      <c r="A47" s="424"/>
      <c r="B47" s="484" t="s">
        <v>190</v>
      </c>
      <c r="C47" s="434"/>
      <c r="D47" s="480"/>
      <c r="E47" s="483"/>
      <c r="F47" s="482"/>
      <c r="G47" s="422"/>
      <c r="H47" s="422"/>
      <c r="I47" s="422"/>
      <c r="J47" s="422"/>
      <c r="K47" s="422"/>
      <c r="L47" s="422"/>
      <c r="M47" s="422"/>
      <c r="N47" s="422"/>
      <c r="O47" s="422"/>
      <c r="P47" s="422"/>
      <c r="Q47" s="422"/>
      <c r="R47" s="422"/>
      <c r="S47" s="422"/>
      <c r="T47" s="422"/>
      <c r="U47" s="422"/>
      <c r="V47" s="422"/>
      <c r="W47" s="422"/>
      <c r="X47" s="422"/>
      <c r="Y47" s="422"/>
      <c r="Z47" s="422"/>
      <c r="AA47" s="422"/>
      <c r="AB47" s="422"/>
      <c r="AC47" s="422"/>
      <c r="AD47" s="422"/>
      <c r="AE47" s="422"/>
      <c r="AF47" s="422"/>
      <c r="AG47" s="422"/>
      <c r="AH47" s="422"/>
      <c r="AI47" s="422"/>
      <c r="AJ47" s="422"/>
    </row>
    <row r="48" spans="1:36" s="421" customFormat="1" ht="15" customHeight="1" x14ac:dyDescent="0.3">
      <c r="A48" s="424"/>
      <c r="B48" s="440"/>
      <c r="C48" s="434"/>
      <c r="D48" s="480">
        <v>0</v>
      </c>
      <c r="E48" s="485"/>
      <c r="F48" s="482">
        <f t="shared" ref="F48:F53" si="1">E48</f>
        <v>0</v>
      </c>
      <c r="G48" s="422"/>
      <c r="H48" s="422"/>
      <c r="I48" s="422"/>
      <c r="J48" s="422"/>
      <c r="K48" s="422"/>
      <c r="L48" s="422"/>
      <c r="M48" s="422"/>
      <c r="N48" s="422"/>
      <c r="O48" s="422"/>
      <c r="P48" s="422"/>
      <c r="Q48" s="422"/>
      <c r="R48" s="422"/>
      <c r="S48" s="422"/>
      <c r="T48" s="422"/>
      <c r="U48" s="422"/>
      <c r="V48" s="422"/>
      <c r="W48" s="422"/>
      <c r="X48" s="422"/>
      <c r="Y48" s="422"/>
      <c r="Z48" s="422"/>
      <c r="AA48" s="422"/>
      <c r="AB48" s="422"/>
      <c r="AC48" s="422"/>
      <c r="AD48" s="422"/>
      <c r="AE48" s="422"/>
      <c r="AF48" s="422"/>
      <c r="AG48" s="422"/>
      <c r="AH48" s="422"/>
      <c r="AI48" s="422"/>
      <c r="AJ48" s="422"/>
    </row>
    <row r="49" spans="1:36" s="421" customFormat="1" ht="15" customHeight="1" x14ac:dyDescent="0.3">
      <c r="A49" s="424"/>
      <c r="B49" s="484" t="s">
        <v>191</v>
      </c>
      <c r="C49" s="488"/>
      <c r="D49" s="480">
        <v>500</v>
      </c>
      <c r="E49" s="485"/>
      <c r="F49" s="482">
        <f t="shared" si="1"/>
        <v>0</v>
      </c>
      <c r="G49" s="422"/>
      <c r="H49" s="422"/>
      <c r="I49" s="422"/>
      <c r="J49" s="422"/>
      <c r="K49" s="422"/>
      <c r="L49" s="422"/>
      <c r="M49" s="422"/>
      <c r="N49" s="422"/>
      <c r="O49" s="422"/>
      <c r="P49" s="422"/>
      <c r="Q49" s="422"/>
      <c r="R49" s="422"/>
      <c r="S49" s="422"/>
      <c r="T49" s="422"/>
      <c r="U49" s="422"/>
      <c r="V49" s="422"/>
      <c r="W49" s="422"/>
      <c r="X49" s="422"/>
      <c r="Y49" s="422"/>
      <c r="Z49" s="422"/>
      <c r="AA49" s="422"/>
      <c r="AB49" s="422"/>
      <c r="AC49" s="422"/>
      <c r="AD49" s="422"/>
      <c r="AE49" s="422"/>
      <c r="AF49" s="422"/>
      <c r="AG49" s="422"/>
      <c r="AH49" s="422"/>
      <c r="AI49" s="422"/>
      <c r="AJ49" s="422"/>
    </row>
    <row r="50" spans="1:36" s="421" customFormat="1" ht="15" customHeight="1" x14ac:dyDescent="0.3">
      <c r="A50" s="424"/>
      <c r="B50" s="484" t="s">
        <v>192</v>
      </c>
      <c r="C50" s="488"/>
      <c r="D50" s="480">
        <v>500</v>
      </c>
      <c r="E50" s="485"/>
      <c r="F50" s="482">
        <f t="shared" si="1"/>
        <v>0</v>
      </c>
      <c r="G50" s="422"/>
      <c r="H50" s="438">
        <f>F50</f>
        <v>0</v>
      </c>
      <c r="I50" s="422" t="s">
        <v>193</v>
      </c>
      <c r="J50" s="422"/>
      <c r="K50" s="422"/>
      <c r="L50" s="422"/>
      <c r="M50" s="422"/>
      <c r="N50" s="422"/>
      <c r="O50" s="422"/>
      <c r="P50" s="422"/>
      <c r="Q50" s="422"/>
      <c r="R50" s="422"/>
      <c r="S50" s="422"/>
      <c r="T50" s="422"/>
      <c r="U50" s="422"/>
      <c r="V50" s="422"/>
      <c r="W50" s="422"/>
      <c r="X50" s="422"/>
      <c r="Y50" s="422"/>
      <c r="Z50" s="422"/>
      <c r="AA50" s="422"/>
      <c r="AB50" s="422"/>
      <c r="AC50" s="422"/>
      <c r="AD50" s="422"/>
      <c r="AE50" s="422"/>
      <c r="AF50" s="422"/>
      <c r="AG50" s="422"/>
      <c r="AH50" s="422"/>
      <c r="AI50" s="422"/>
      <c r="AJ50" s="422"/>
    </row>
    <row r="51" spans="1:36" s="421" customFormat="1" ht="15" customHeight="1" x14ac:dyDescent="0.3">
      <c r="A51" s="424"/>
      <c r="B51" s="583" t="s">
        <v>626</v>
      </c>
      <c r="C51" s="489"/>
      <c r="D51" s="480">
        <v>875</v>
      </c>
      <c r="E51" s="485"/>
      <c r="F51" s="482">
        <f t="shared" si="1"/>
        <v>0</v>
      </c>
      <c r="G51" s="422"/>
      <c r="H51" s="438">
        <f>SUM(F51:F56)</f>
        <v>0</v>
      </c>
      <c r="I51" s="422" t="s">
        <v>194</v>
      </c>
      <c r="J51" s="422"/>
      <c r="K51" s="422"/>
      <c r="L51" s="422"/>
      <c r="M51" s="422"/>
      <c r="N51" s="422"/>
      <c r="O51" s="422"/>
      <c r="P51" s="422"/>
      <c r="Q51" s="422"/>
      <c r="R51" s="422"/>
      <c r="S51" s="422"/>
      <c r="T51" s="422"/>
      <c r="U51" s="422"/>
      <c r="V51" s="422"/>
      <c r="W51" s="422"/>
      <c r="X51" s="422"/>
      <c r="Y51" s="422"/>
      <c r="Z51" s="422"/>
      <c r="AA51" s="422"/>
      <c r="AB51" s="422"/>
      <c r="AC51" s="422"/>
      <c r="AD51" s="422"/>
      <c r="AE51" s="422"/>
      <c r="AF51" s="422"/>
      <c r="AG51" s="422"/>
      <c r="AH51" s="422"/>
      <c r="AI51" s="422"/>
      <c r="AJ51" s="422"/>
    </row>
    <row r="52" spans="1:36" s="421" customFormat="1" ht="15" customHeight="1" x14ac:dyDescent="0.3">
      <c r="A52" s="424"/>
      <c r="B52" s="583" t="s">
        <v>627</v>
      </c>
      <c r="C52" s="489"/>
      <c r="D52" s="480">
        <v>0</v>
      </c>
      <c r="E52" s="485"/>
      <c r="F52" s="482">
        <f t="shared" si="1"/>
        <v>0</v>
      </c>
      <c r="G52" s="422"/>
      <c r="H52" s="422"/>
      <c r="I52" s="422"/>
      <c r="J52" s="422"/>
      <c r="K52" s="422"/>
      <c r="L52" s="422"/>
      <c r="M52" s="422"/>
      <c r="N52" s="422"/>
      <c r="O52" s="422"/>
      <c r="P52" s="422"/>
      <c r="Q52" s="422"/>
      <c r="R52" s="422"/>
      <c r="S52" s="422"/>
      <c r="T52" s="422"/>
      <c r="U52" s="422"/>
      <c r="V52" s="422"/>
      <c r="W52" s="422"/>
      <c r="X52" s="422"/>
      <c r="Y52" s="422"/>
      <c r="Z52" s="422"/>
      <c r="AA52" s="422"/>
      <c r="AB52" s="422"/>
      <c r="AC52" s="422"/>
      <c r="AD52" s="422"/>
      <c r="AE52" s="422"/>
      <c r="AF52" s="422"/>
      <c r="AG52" s="422"/>
      <c r="AH52" s="422"/>
      <c r="AI52" s="422"/>
      <c r="AJ52" s="422"/>
    </row>
    <row r="53" spans="1:36" s="421" customFormat="1" ht="15" customHeight="1" x14ac:dyDescent="0.3">
      <c r="A53" s="424"/>
      <c r="B53" s="484" t="s">
        <v>195</v>
      </c>
      <c r="C53" s="488"/>
      <c r="D53" s="480">
        <v>750</v>
      </c>
      <c r="E53" s="485"/>
      <c r="F53" s="482">
        <f t="shared" si="1"/>
        <v>0</v>
      </c>
      <c r="G53" s="422"/>
      <c r="H53" s="422"/>
      <c r="I53" s="422"/>
      <c r="J53" s="422"/>
      <c r="K53" s="422"/>
      <c r="L53" s="422"/>
      <c r="M53" s="422"/>
      <c r="N53" s="422"/>
      <c r="O53" s="422"/>
      <c r="P53" s="422"/>
      <c r="Q53" s="422"/>
      <c r="R53" s="422"/>
      <c r="S53" s="422"/>
      <c r="T53" s="422"/>
      <c r="U53" s="422"/>
      <c r="V53" s="422"/>
      <c r="W53" s="422"/>
      <c r="X53" s="422"/>
      <c r="Y53" s="422"/>
      <c r="Z53" s="422"/>
      <c r="AA53" s="422"/>
      <c r="AB53" s="422"/>
      <c r="AC53" s="422"/>
      <c r="AD53" s="422"/>
      <c r="AE53" s="422"/>
      <c r="AF53" s="422"/>
      <c r="AG53" s="422"/>
      <c r="AH53" s="422"/>
      <c r="AI53" s="422"/>
      <c r="AJ53" s="422"/>
    </row>
    <row r="54" spans="1:36" s="421" customFormat="1" ht="15" customHeight="1" x14ac:dyDescent="0.3">
      <c r="A54" s="424"/>
      <c r="B54" s="425" t="s">
        <v>196</v>
      </c>
      <c r="C54" s="434"/>
      <c r="D54" s="483"/>
      <c r="E54" s="483"/>
      <c r="F54" s="482"/>
      <c r="G54" s="422"/>
      <c r="H54" s="422"/>
      <c r="I54" s="422"/>
      <c r="J54" s="422"/>
      <c r="K54" s="422"/>
      <c r="L54" s="422"/>
      <c r="M54" s="422"/>
      <c r="N54" s="422"/>
      <c r="O54" s="422"/>
      <c r="P54" s="422"/>
      <c r="Q54" s="422"/>
      <c r="R54" s="422"/>
      <c r="S54" s="422"/>
      <c r="T54" s="422"/>
      <c r="U54" s="422"/>
      <c r="V54" s="422"/>
      <c r="W54" s="422"/>
      <c r="X54" s="422"/>
      <c r="Y54" s="422"/>
      <c r="Z54" s="422"/>
      <c r="AA54" s="422"/>
      <c r="AB54" s="422"/>
      <c r="AC54" s="422"/>
      <c r="AD54" s="422"/>
      <c r="AE54" s="422"/>
      <c r="AF54" s="422"/>
      <c r="AG54" s="422"/>
      <c r="AH54" s="422"/>
      <c r="AI54" s="422"/>
      <c r="AJ54" s="422"/>
    </row>
    <row r="55" spans="1:36" s="421" customFormat="1" ht="15" customHeight="1" x14ac:dyDescent="0.3">
      <c r="A55" s="424"/>
      <c r="B55" s="440"/>
      <c r="C55" s="490"/>
      <c r="D55" s="480">
        <v>1875</v>
      </c>
      <c r="E55" s="485"/>
      <c r="F55" s="482">
        <f>E55</f>
        <v>0</v>
      </c>
      <c r="G55" s="422"/>
      <c r="H55" s="422"/>
      <c r="I55" s="422"/>
      <c r="J55" s="422"/>
      <c r="K55" s="422"/>
      <c r="L55" s="422"/>
      <c r="M55" s="422"/>
      <c r="N55" s="422"/>
      <c r="O55" s="422"/>
      <c r="P55" s="422"/>
      <c r="Q55" s="422"/>
      <c r="R55" s="422"/>
      <c r="S55" s="422"/>
      <c r="T55" s="422"/>
      <c r="U55" s="422"/>
      <c r="V55" s="422"/>
      <c r="W55" s="422"/>
      <c r="X55" s="422"/>
      <c r="Y55" s="422"/>
      <c r="Z55" s="422"/>
      <c r="AA55" s="422"/>
      <c r="AB55" s="422"/>
      <c r="AC55" s="422"/>
      <c r="AD55" s="422"/>
      <c r="AE55" s="422"/>
      <c r="AF55" s="422"/>
      <c r="AG55" s="422"/>
      <c r="AH55" s="422"/>
      <c r="AI55" s="422"/>
      <c r="AJ55" s="422"/>
    </row>
    <row r="56" spans="1:36" s="421" customFormat="1" ht="15" customHeight="1" x14ac:dyDescent="0.3">
      <c r="A56" s="424"/>
      <c r="B56" s="440"/>
      <c r="C56" s="434"/>
      <c r="D56" s="480">
        <v>2245.37</v>
      </c>
      <c r="E56" s="485"/>
      <c r="F56" s="482">
        <f>E56</f>
        <v>0</v>
      </c>
      <c r="G56" s="422"/>
      <c r="H56" s="422"/>
      <c r="I56" s="422"/>
      <c r="J56" s="422"/>
      <c r="K56" s="422"/>
      <c r="L56" s="422"/>
      <c r="M56" s="422"/>
      <c r="N56" s="422"/>
      <c r="O56" s="422"/>
      <c r="P56" s="422"/>
      <c r="Q56" s="422"/>
      <c r="R56" s="422"/>
      <c r="S56" s="422"/>
      <c r="T56" s="422"/>
      <c r="U56" s="422"/>
      <c r="V56" s="422"/>
      <c r="W56" s="422"/>
      <c r="X56" s="422"/>
      <c r="Y56" s="422"/>
      <c r="Z56" s="422"/>
      <c r="AA56" s="422"/>
      <c r="AB56" s="422"/>
      <c r="AC56" s="422"/>
      <c r="AD56" s="422"/>
      <c r="AE56" s="422"/>
      <c r="AF56" s="422"/>
      <c r="AG56" s="422"/>
      <c r="AH56" s="422"/>
      <c r="AI56" s="422"/>
      <c r="AJ56" s="422"/>
    </row>
    <row r="57" spans="1:36" s="421" customFormat="1" ht="15" customHeight="1" x14ac:dyDescent="0.3">
      <c r="A57" s="424"/>
      <c r="B57" s="453" t="s">
        <v>197</v>
      </c>
      <c r="C57" s="434"/>
      <c r="D57" s="480">
        <f>SUM(D43:D56)</f>
        <v>106263.35999999999</v>
      </c>
      <c r="E57" s="483">
        <f>SUM(E43:E56)</f>
        <v>0</v>
      </c>
      <c r="F57" s="482">
        <f>E57</f>
        <v>0</v>
      </c>
      <c r="G57" s="422"/>
      <c r="H57" s="422"/>
      <c r="I57" s="422"/>
      <c r="J57" s="422"/>
      <c r="K57" s="422"/>
      <c r="L57" s="422"/>
      <c r="M57" s="422"/>
      <c r="N57" s="422"/>
      <c r="O57" s="422"/>
      <c r="P57" s="422"/>
      <c r="Q57" s="422"/>
      <c r="R57" s="422"/>
      <c r="S57" s="422"/>
      <c r="T57" s="422"/>
      <c r="U57" s="422"/>
      <c r="V57" s="422"/>
      <c r="W57" s="422"/>
      <c r="X57" s="422"/>
      <c r="Y57" s="422"/>
      <c r="Z57" s="422"/>
      <c r="AA57" s="422"/>
      <c r="AB57" s="422"/>
      <c r="AC57" s="422"/>
      <c r="AD57" s="422"/>
      <c r="AE57" s="422"/>
      <c r="AF57" s="422"/>
      <c r="AG57" s="422"/>
      <c r="AH57" s="422"/>
      <c r="AI57" s="422"/>
      <c r="AJ57" s="422"/>
    </row>
    <row r="58" spans="1:36" s="421" customFormat="1" ht="15" customHeight="1" x14ac:dyDescent="0.3">
      <c r="A58" s="782"/>
      <c r="B58" s="783"/>
      <c r="C58" s="783"/>
      <c r="D58" s="783"/>
      <c r="E58" s="783"/>
      <c r="F58" s="784"/>
      <c r="G58" s="422"/>
      <c r="H58" s="422"/>
      <c r="I58" s="422"/>
      <c r="J58" s="422"/>
      <c r="K58" s="422"/>
      <c r="L58" s="422"/>
      <c r="M58" s="422"/>
      <c r="N58" s="422"/>
      <c r="O58" s="422"/>
      <c r="P58" s="422"/>
      <c r="Q58" s="422"/>
      <c r="R58" s="422"/>
      <c r="S58" s="422"/>
      <c r="T58" s="422"/>
      <c r="U58" s="422"/>
      <c r="V58" s="422"/>
      <c r="W58" s="422"/>
      <c r="X58" s="422"/>
      <c r="Y58" s="422"/>
      <c r="Z58" s="422"/>
      <c r="AA58" s="422"/>
      <c r="AB58" s="422"/>
      <c r="AC58" s="422"/>
      <c r="AD58" s="422"/>
      <c r="AE58" s="422"/>
      <c r="AF58" s="422"/>
      <c r="AG58" s="422"/>
      <c r="AH58" s="422"/>
      <c r="AI58" s="422"/>
      <c r="AJ58" s="422"/>
    </row>
    <row r="59" spans="1:36" s="421" customFormat="1" ht="15" customHeight="1" x14ac:dyDescent="0.3">
      <c r="A59" s="451" t="s">
        <v>198</v>
      </c>
      <c r="B59" s="491" t="s">
        <v>199</v>
      </c>
      <c r="C59" s="429"/>
      <c r="D59" s="492">
        <f>D40+D57</f>
        <v>137262.68999999997</v>
      </c>
      <c r="E59" s="493">
        <f>E40+E57</f>
        <v>0</v>
      </c>
      <c r="F59" s="494">
        <f>E59</f>
        <v>0</v>
      </c>
      <c r="G59" s="422"/>
      <c r="H59" s="495">
        <f>IF(ISERROR(F59/C4),0,F59/C4)</f>
        <v>0</v>
      </c>
      <c r="I59" s="422" t="s">
        <v>200</v>
      </c>
      <c r="J59" s="422"/>
      <c r="K59" s="422"/>
      <c r="L59" s="422"/>
      <c r="M59" s="422"/>
      <c r="N59" s="422"/>
      <c r="O59" s="422"/>
      <c r="P59" s="422"/>
      <c r="Q59" s="422"/>
      <c r="R59" s="422"/>
      <c r="S59" s="422"/>
      <c r="T59" s="422"/>
      <c r="U59" s="422"/>
      <c r="V59" s="422"/>
      <c r="W59" s="422"/>
      <c r="X59" s="422"/>
      <c r="Y59" s="422"/>
      <c r="Z59" s="422"/>
      <c r="AA59" s="422"/>
      <c r="AB59" s="422"/>
      <c r="AC59" s="422"/>
      <c r="AD59" s="422"/>
      <c r="AE59" s="422"/>
      <c r="AF59" s="422"/>
      <c r="AG59" s="422"/>
      <c r="AH59" s="422"/>
      <c r="AI59" s="422"/>
      <c r="AJ59" s="422"/>
    </row>
    <row r="60" spans="1:36" s="421" customFormat="1" ht="15" customHeight="1" x14ac:dyDescent="0.3">
      <c r="A60" s="795"/>
      <c r="B60" s="796"/>
      <c r="C60" s="796"/>
      <c r="D60" s="796"/>
      <c r="E60" s="796"/>
      <c r="F60" s="797"/>
      <c r="G60" s="422"/>
      <c r="H60" s="438">
        <f>F59</f>
        <v>0</v>
      </c>
      <c r="I60" s="422" t="s">
        <v>141</v>
      </c>
      <c r="J60" s="422"/>
      <c r="K60" s="422"/>
      <c r="L60" s="422"/>
      <c r="M60" s="422"/>
      <c r="N60" s="422"/>
      <c r="O60" s="422"/>
      <c r="P60" s="422"/>
      <c r="Q60" s="422"/>
      <c r="R60" s="422"/>
      <c r="S60" s="422"/>
      <c r="T60" s="422"/>
      <c r="U60" s="422"/>
      <c r="V60" s="422"/>
      <c r="W60" s="422"/>
      <c r="X60" s="422"/>
      <c r="Y60" s="422"/>
      <c r="Z60" s="422"/>
      <c r="AA60" s="422"/>
      <c r="AB60" s="422"/>
      <c r="AC60" s="422"/>
      <c r="AD60" s="422"/>
      <c r="AE60" s="422"/>
      <c r="AF60" s="422"/>
      <c r="AG60" s="422"/>
      <c r="AH60" s="422"/>
      <c r="AI60" s="422"/>
      <c r="AJ60" s="422"/>
    </row>
    <row r="61" spans="1:36" s="421" customFormat="1" ht="15" customHeight="1" thickBot="1" x14ac:dyDescent="0.35">
      <c r="A61" s="462"/>
      <c r="B61" s="496" t="s">
        <v>82</v>
      </c>
      <c r="C61" s="776" t="e">
        <f>IF(E33=E59,"OK","Sources must equal uses")</f>
        <v>#NUM!</v>
      </c>
      <c r="D61" s="776"/>
      <c r="E61" s="776"/>
      <c r="F61" s="497"/>
      <c r="G61" s="422"/>
      <c r="H61" s="422"/>
      <c r="I61" s="422"/>
      <c r="J61" s="422"/>
      <c r="K61" s="422"/>
      <c r="L61" s="422"/>
      <c r="M61" s="422"/>
      <c r="N61" s="422"/>
      <c r="O61" s="422"/>
      <c r="P61" s="422"/>
      <c r="Q61" s="422"/>
      <c r="R61" s="422"/>
      <c r="S61" s="422"/>
      <c r="T61" s="422"/>
      <c r="U61" s="422"/>
      <c r="V61" s="422"/>
      <c r="W61" s="422"/>
      <c r="X61" s="422"/>
      <c r="Y61" s="422"/>
      <c r="Z61" s="422"/>
      <c r="AA61" s="422"/>
      <c r="AB61" s="422"/>
      <c r="AC61" s="422"/>
      <c r="AD61" s="422"/>
      <c r="AE61" s="422"/>
      <c r="AF61" s="422"/>
      <c r="AG61" s="422"/>
      <c r="AH61" s="422"/>
      <c r="AI61" s="422"/>
      <c r="AJ61" s="422"/>
    </row>
    <row r="62" spans="1:36" s="421" customFormat="1" ht="15" customHeight="1" x14ac:dyDescent="0.3">
      <c r="A62" s="798"/>
      <c r="B62" s="799"/>
      <c r="C62" s="799"/>
      <c r="D62" s="799"/>
      <c r="E62" s="799"/>
      <c r="F62" s="800"/>
      <c r="G62" s="422"/>
      <c r="H62" s="422"/>
      <c r="I62" s="422"/>
      <c r="J62" s="422"/>
      <c r="K62" s="422"/>
      <c r="L62" s="422"/>
      <c r="M62" s="422"/>
      <c r="N62" s="422"/>
      <c r="O62" s="422"/>
      <c r="P62" s="422"/>
      <c r="Q62" s="422"/>
      <c r="R62" s="422"/>
      <c r="S62" s="422"/>
      <c r="T62" s="422"/>
      <c r="U62" s="422"/>
      <c r="V62" s="422"/>
      <c r="W62" s="422"/>
      <c r="X62" s="422"/>
      <c r="Y62" s="422"/>
      <c r="Z62" s="422"/>
      <c r="AA62" s="422"/>
      <c r="AB62" s="422"/>
      <c r="AC62" s="422"/>
      <c r="AD62" s="422"/>
      <c r="AE62" s="422"/>
      <c r="AF62" s="422"/>
      <c r="AG62" s="422"/>
      <c r="AH62" s="422"/>
      <c r="AI62" s="422"/>
      <c r="AJ62" s="422"/>
    </row>
    <row r="63" spans="1:36" s="421" customFormat="1" ht="13" x14ac:dyDescent="0.3">
      <c r="A63" s="801" t="s">
        <v>201</v>
      </c>
      <c r="B63" s="802"/>
      <c r="C63" s="802"/>
      <c r="D63" s="802"/>
      <c r="E63" s="802"/>
      <c r="F63" s="803"/>
      <c r="G63" s="422"/>
      <c r="H63" s="422"/>
      <c r="I63" s="422"/>
      <c r="J63" s="422"/>
      <c r="K63" s="422"/>
      <c r="L63" s="422"/>
      <c r="M63" s="422"/>
      <c r="N63" s="422"/>
      <c r="O63" s="422"/>
      <c r="P63" s="422"/>
      <c r="Q63" s="422"/>
      <c r="R63" s="422"/>
      <c r="S63" s="422"/>
      <c r="T63" s="422"/>
      <c r="U63" s="422"/>
      <c r="V63" s="422"/>
      <c r="W63" s="422"/>
      <c r="X63" s="422"/>
      <c r="Y63" s="422"/>
      <c r="Z63" s="422"/>
      <c r="AA63" s="422"/>
      <c r="AB63" s="422"/>
      <c r="AC63" s="422"/>
      <c r="AD63" s="422"/>
      <c r="AE63" s="422"/>
      <c r="AF63" s="422"/>
      <c r="AG63" s="422"/>
      <c r="AH63" s="422"/>
      <c r="AI63" s="422"/>
      <c r="AJ63" s="422"/>
    </row>
    <row r="64" spans="1:36" s="421" customFormat="1" ht="13" x14ac:dyDescent="0.3">
      <c r="A64" s="804"/>
      <c r="B64" s="805"/>
      <c r="C64" s="805"/>
      <c r="D64" s="805"/>
      <c r="E64" s="805"/>
      <c r="F64" s="806"/>
      <c r="G64" s="422"/>
      <c r="H64" s="422"/>
      <c r="I64" s="422"/>
      <c r="J64" s="422"/>
      <c r="K64" s="422"/>
      <c r="L64" s="422"/>
      <c r="M64" s="422"/>
      <c r="N64" s="422"/>
      <c r="O64" s="422"/>
      <c r="P64" s="422"/>
      <c r="Q64" s="422"/>
      <c r="R64" s="422"/>
      <c r="S64" s="422"/>
      <c r="T64" s="422"/>
      <c r="U64" s="422"/>
      <c r="V64" s="422"/>
      <c r="W64" s="422"/>
      <c r="X64" s="422"/>
      <c r="Y64" s="422"/>
      <c r="Z64" s="422"/>
      <c r="AA64" s="422"/>
      <c r="AB64" s="422"/>
      <c r="AC64" s="422"/>
      <c r="AD64" s="422"/>
      <c r="AE64" s="422"/>
      <c r="AF64" s="422"/>
      <c r="AG64" s="422"/>
      <c r="AH64" s="422"/>
      <c r="AI64" s="422"/>
      <c r="AJ64" s="422"/>
    </row>
    <row r="65" spans="1:36" s="421" customFormat="1" ht="13" x14ac:dyDescent="0.3">
      <c r="A65" s="804"/>
      <c r="B65" s="805"/>
      <c r="C65" s="805"/>
      <c r="D65" s="805"/>
      <c r="E65" s="805"/>
      <c r="F65" s="806"/>
      <c r="G65" s="422"/>
      <c r="H65" s="422"/>
      <c r="I65" s="422"/>
      <c r="J65" s="422"/>
      <c r="K65" s="422"/>
      <c r="L65" s="422"/>
      <c r="M65" s="422"/>
      <c r="N65" s="422"/>
      <c r="O65" s="422"/>
      <c r="P65" s="422"/>
      <c r="Q65" s="422"/>
      <c r="R65" s="422"/>
      <c r="S65" s="422"/>
      <c r="T65" s="422"/>
      <c r="U65" s="422"/>
      <c r="V65" s="422"/>
      <c r="W65" s="422"/>
      <c r="X65" s="422"/>
      <c r="Y65" s="422"/>
      <c r="Z65" s="422"/>
      <c r="AA65" s="422"/>
      <c r="AB65" s="422"/>
      <c r="AC65" s="422"/>
      <c r="AD65" s="422"/>
      <c r="AE65" s="422"/>
      <c r="AF65" s="422"/>
      <c r="AG65" s="422"/>
      <c r="AH65" s="422"/>
      <c r="AI65" s="422"/>
      <c r="AJ65" s="422"/>
    </row>
    <row r="66" spans="1:36" s="421" customFormat="1" ht="13" x14ac:dyDescent="0.3">
      <c r="A66" s="804"/>
      <c r="B66" s="805"/>
      <c r="C66" s="805"/>
      <c r="D66" s="805"/>
      <c r="E66" s="805"/>
      <c r="F66" s="806"/>
      <c r="G66" s="422"/>
      <c r="H66" s="422"/>
      <c r="I66" s="422"/>
      <c r="J66" s="422"/>
      <c r="K66" s="422"/>
      <c r="L66" s="422"/>
      <c r="M66" s="422"/>
      <c r="N66" s="422"/>
      <c r="O66" s="422"/>
      <c r="P66" s="422"/>
      <c r="Q66" s="422"/>
      <c r="R66" s="422"/>
      <c r="S66" s="422"/>
      <c r="T66" s="422"/>
      <c r="U66" s="422"/>
      <c r="V66" s="422"/>
      <c r="W66" s="422"/>
      <c r="X66" s="422"/>
      <c r="Y66" s="422"/>
      <c r="Z66" s="422"/>
      <c r="AA66" s="422"/>
      <c r="AB66" s="422"/>
      <c r="AC66" s="422"/>
      <c r="AD66" s="422"/>
      <c r="AE66" s="422"/>
      <c r="AF66" s="422"/>
      <c r="AG66" s="422"/>
      <c r="AH66" s="422"/>
      <c r="AI66" s="422"/>
      <c r="AJ66" s="422"/>
    </row>
    <row r="67" spans="1:36" s="421" customFormat="1" ht="13.5" thickBot="1" x14ac:dyDescent="0.35">
      <c r="A67" s="807"/>
      <c r="B67" s="808"/>
      <c r="C67" s="808"/>
      <c r="D67" s="808"/>
      <c r="E67" s="808"/>
      <c r="F67" s="809"/>
      <c r="G67" s="422"/>
      <c r="H67" s="422"/>
      <c r="I67" s="422"/>
      <c r="J67" s="422"/>
      <c r="K67" s="422"/>
      <c r="L67" s="422"/>
      <c r="M67" s="422"/>
      <c r="N67" s="422"/>
      <c r="O67" s="422"/>
      <c r="P67" s="422"/>
      <c r="Q67" s="422"/>
      <c r="R67" s="422"/>
      <c r="S67" s="422"/>
      <c r="T67" s="422"/>
      <c r="U67" s="422"/>
      <c r="V67" s="422"/>
      <c r="W67" s="422"/>
      <c r="X67" s="422"/>
      <c r="Y67" s="422"/>
      <c r="Z67" s="422"/>
      <c r="AA67" s="422"/>
      <c r="AB67" s="422"/>
      <c r="AC67" s="422"/>
      <c r="AD67" s="422"/>
      <c r="AE67" s="422"/>
      <c r="AF67" s="422"/>
      <c r="AG67" s="422"/>
      <c r="AH67" s="422"/>
      <c r="AI67" s="422"/>
      <c r="AJ67" s="422"/>
    </row>
    <row r="68" spans="1:36" s="421" customFormat="1" ht="15" customHeight="1" x14ac:dyDescent="0.3">
      <c r="A68" s="810"/>
      <c r="B68" s="811"/>
      <c r="C68" s="811"/>
      <c r="D68" s="811"/>
      <c r="E68" s="811"/>
      <c r="F68" s="811"/>
      <c r="G68" s="422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2"/>
      <c r="S68" s="422"/>
      <c r="T68" s="422"/>
      <c r="U68" s="422"/>
      <c r="V68" s="422"/>
      <c r="W68" s="422"/>
      <c r="X68" s="422"/>
      <c r="Y68" s="422"/>
      <c r="Z68" s="422"/>
      <c r="AA68" s="422"/>
      <c r="AB68" s="422"/>
      <c r="AC68" s="422"/>
      <c r="AD68" s="422"/>
      <c r="AE68" s="422"/>
      <c r="AF68" s="422"/>
      <c r="AG68" s="422"/>
      <c r="AH68" s="422"/>
      <c r="AI68" s="422"/>
      <c r="AJ68" s="422"/>
    </row>
    <row r="69" spans="1:36" s="421" customFormat="1" ht="15" customHeight="1" x14ac:dyDescent="0.3">
      <c r="A69" s="498"/>
      <c r="B69" s="499"/>
      <c r="C69" s="498"/>
      <c r="D69" s="498"/>
      <c r="E69" s="500"/>
      <c r="F69" s="500"/>
      <c r="G69" s="422"/>
      <c r="H69" s="422"/>
      <c r="I69" s="422"/>
      <c r="J69" s="422"/>
      <c r="K69" s="422"/>
      <c r="L69" s="422"/>
      <c r="M69" s="422"/>
      <c r="N69" s="422"/>
      <c r="O69" s="422"/>
      <c r="P69" s="422"/>
      <c r="Q69" s="422"/>
      <c r="R69" s="422"/>
      <c r="S69" s="422"/>
      <c r="T69" s="422"/>
      <c r="U69" s="422"/>
      <c r="V69" s="422"/>
      <c r="W69" s="422"/>
      <c r="X69" s="422"/>
      <c r="Y69" s="422"/>
      <c r="Z69" s="422"/>
      <c r="AA69" s="422"/>
      <c r="AB69" s="422"/>
      <c r="AC69" s="422"/>
      <c r="AD69" s="422"/>
      <c r="AE69" s="422"/>
      <c r="AF69" s="422"/>
      <c r="AG69" s="422"/>
      <c r="AH69" s="422"/>
      <c r="AI69" s="422"/>
      <c r="AJ69" s="422"/>
    </row>
    <row r="70" spans="1:36" s="421" customFormat="1" ht="13" x14ac:dyDescent="0.3">
      <c r="A70" s="812"/>
      <c r="B70" s="812"/>
      <c r="C70" s="498"/>
      <c r="D70" s="498"/>
      <c r="E70" s="500"/>
      <c r="F70" s="500"/>
      <c r="G70" s="422"/>
      <c r="H70" s="422"/>
      <c r="I70" s="422"/>
      <c r="J70" s="422"/>
      <c r="K70" s="422"/>
      <c r="L70" s="422"/>
      <c r="M70" s="422"/>
      <c r="N70" s="422"/>
      <c r="O70" s="422"/>
      <c r="P70" s="422"/>
      <c r="Q70" s="422"/>
      <c r="R70" s="422"/>
      <c r="S70" s="422"/>
      <c r="T70" s="422"/>
      <c r="U70" s="422"/>
      <c r="V70" s="422"/>
      <c r="W70" s="422"/>
      <c r="X70" s="422"/>
      <c r="Y70" s="422"/>
      <c r="Z70" s="422"/>
      <c r="AA70" s="422"/>
      <c r="AB70" s="422"/>
      <c r="AC70" s="422"/>
      <c r="AD70" s="422"/>
      <c r="AE70" s="422"/>
      <c r="AF70" s="422"/>
      <c r="AG70" s="422"/>
      <c r="AH70" s="422"/>
      <c r="AI70" s="422"/>
      <c r="AJ70" s="422"/>
    </row>
    <row r="71" spans="1:36" s="421" customFormat="1" ht="15" customHeight="1" x14ac:dyDescent="0.3">
      <c r="A71" s="498"/>
      <c r="B71" s="498"/>
      <c r="C71" s="498"/>
      <c r="D71" s="498"/>
      <c r="E71" s="498"/>
      <c r="F71" s="498"/>
      <c r="G71" s="422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2"/>
      <c r="S71" s="422"/>
      <c r="T71" s="422"/>
      <c r="U71" s="422"/>
      <c r="V71" s="422"/>
      <c r="W71" s="422"/>
      <c r="X71" s="422"/>
      <c r="Y71" s="422"/>
      <c r="Z71" s="422"/>
      <c r="AA71" s="422"/>
      <c r="AB71" s="422"/>
      <c r="AC71" s="422"/>
      <c r="AD71" s="422"/>
      <c r="AE71" s="422"/>
      <c r="AF71" s="422"/>
      <c r="AG71" s="422"/>
      <c r="AH71" s="422"/>
      <c r="AI71" s="422"/>
      <c r="AJ71" s="422"/>
    </row>
    <row r="72" spans="1:36" s="421" customFormat="1" ht="15" customHeight="1" x14ac:dyDescent="0.3">
      <c r="A72" s="498"/>
      <c r="B72" s="498"/>
      <c r="C72" s="498"/>
      <c r="D72" s="498"/>
      <c r="E72" s="498"/>
      <c r="F72" s="498"/>
      <c r="G72" s="422"/>
      <c r="H72" s="422"/>
      <c r="I72" s="422"/>
      <c r="J72" s="422"/>
      <c r="K72" s="422"/>
      <c r="L72" s="422"/>
      <c r="M72" s="422"/>
      <c r="N72" s="422"/>
      <c r="O72" s="422"/>
      <c r="P72" s="422"/>
      <c r="Q72" s="422"/>
      <c r="R72" s="422"/>
      <c r="S72" s="422"/>
      <c r="T72" s="422"/>
      <c r="U72" s="422"/>
      <c r="V72" s="422"/>
      <c r="W72" s="422"/>
      <c r="X72" s="422"/>
      <c r="Y72" s="422"/>
      <c r="Z72" s="422"/>
      <c r="AA72" s="422"/>
      <c r="AB72" s="422"/>
      <c r="AC72" s="422"/>
      <c r="AD72" s="422"/>
      <c r="AE72" s="422"/>
      <c r="AF72" s="422"/>
      <c r="AG72" s="422"/>
      <c r="AH72" s="422"/>
      <c r="AI72" s="422"/>
      <c r="AJ72" s="422"/>
    </row>
    <row r="73" spans="1:36" s="421" customFormat="1" ht="15" customHeight="1" x14ac:dyDescent="0.3">
      <c r="A73" s="498"/>
      <c r="B73" s="498"/>
      <c r="C73" s="498"/>
      <c r="D73" s="498"/>
      <c r="E73" s="498"/>
      <c r="F73" s="498"/>
      <c r="G73" s="422"/>
      <c r="H73" s="422"/>
      <c r="I73" s="422"/>
      <c r="J73" s="422"/>
      <c r="K73" s="422"/>
      <c r="L73" s="422"/>
      <c r="M73" s="422"/>
      <c r="N73" s="422"/>
      <c r="O73" s="422"/>
      <c r="P73" s="422"/>
      <c r="Q73" s="422"/>
      <c r="R73" s="422"/>
      <c r="S73" s="422"/>
      <c r="T73" s="422"/>
      <c r="U73" s="422"/>
      <c r="V73" s="422"/>
      <c r="W73" s="422"/>
      <c r="X73" s="422"/>
      <c r="Y73" s="422"/>
      <c r="Z73" s="422"/>
      <c r="AA73" s="422"/>
      <c r="AB73" s="422"/>
      <c r="AC73" s="422"/>
      <c r="AD73" s="422"/>
      <c r="AE73" s="422"/>
      <c r="AF73" s="422"/>
      <c r="AG73" s="422"/>
      <c r="AH73" s="422"/>
      <c r="AI73" s="422"/>
      <c r="AJ73" s="422"/>
    </row>
    <row r="74" spans="1:36" s="421" customFormat="1" ht="15" customHeight="1" x14ac:dyDescent="0.3">
      <c r="A74" s="498"/>
      <c r="B74" s="498"/>
      <c r="C74" s="498"/>
      <c r="D74" s="498"/>
      <c r="E74" s="498"/>
      <c r="F74" s="498"/>
      <c r="G74" s="422"/>
      <c r="H74" s="422"/>
      <c r="I74" s="422"/>
      <c r="J74" s="422"/>
      <c r="K74" s="422"/>
      <c r="L74" s="422"/>
      <c r="M74" s="422"/>
      <c r="N74" s="422"/>
      <c r="O74" s="422"/>
      <c r="P74" s="422"/>
      <c r="Q74" s="422"/>
      <c r="R74" s="422"/>
      <c r="S74" s="422"/>
      <c r="T74" s="422"/>
      <c r="U74" s="422"/>
      <c r="V74" s="422"/>
      <c r="W74" s="422"/>
      <c r="X74" s="422"/>
      <c r="Y74" s="422"/>
      <c r="Z74" s="422"/>
      <c r="AA74" s="422"/>
      <c r="AB74" s="422"/>
      <c r="AC74" s="422"/>
      <c r="AD74" s="422"/>
      <c r="AE74" s="422"/>
      <c r="AF74" s="422"/>
      <c r="AG74" s="422"/>
      <c r="AH74" s="422"/>
      <c r="AI74" s="422"/>
      <c r="AJ74" s="422"/>
    </row>
    <row r="75" spans="1:36" s="421" customFormat="1" ht="15" customHeight="1" x14ac:dyDescent="0.3">
      <c r="A75" s="498"/>
      <c r="B75" s="498"/>
      <c r="C75" s="498"/>
      <c r="D75" s="498"/>
      <c r="E75" s="498"/>
      <c r="F75" s="498"/>
      <c r="G75" s="422"/>
      <c r="H75" s="422"/>
      <c r="I75" s="422"/>
      <c r="J75" s="422"/>
      <c r="K75" s="422"/>
      <c r="L75" s="422"/>
      <c r="M75" s="422"/>
      <c r="N75" s="422"/>
      <c r="O75" s="422"/>
      <c r="P75" s="422"/>
      <c r="Q75" s="422"/>
      <c r="R75" s="422"/>
      <c r="S75" s="422"/>
      <c r="T75" s="422"/>
      <c r="U75" s="422"/>
      <c r="V75" s="422"/>
      <c r="W75" s="422"/>
      <c r="X75" s="422"/>
      <c r="Y75" s="422"/>
      <c r="Z75" s="422"/>
      <c r="AA75" s="422"/>
      <c r="AB75" s="422"/>
      <c r="AC75" s="422"/>
      <c r="AD75" s="422"/>
      <c r="AE75" s="422"/>
      <c r="AF75" s="422"/>
      <c r="AG75" s="422"/>
      <c r="AH75" s="422"/>
      <c r="AI75" s="422"/>
      <c r="AJ75" s="422"/>
    </row>
    <row r="76" spans="1:36" s="421" customFormat="1" ht="15" customHeight="1" x14ac:dyDescent="0.3">
      <c r="A76" s="498"/>
      <c r="B76" s="498"/>
      <c r="C76" s="498"/>
      <c r="D76" s="498"/>
      <c r="E76" s="498"/>
      <c r="F76" s="498"/>
      <c r="G76" s="422"/>
      <c r="H76" s="422"/>
      <c r="I76" s="422"/>
      <c r="J76" s="422"/>
      <c r="K76" s="422"/>
      <c r="L76" s="422"/>
      <c r="M76" s="422"/>
      <c r="N76" s="422"/>
      <c r="O76" s="422"/>
      <c r="P76" s="422"/>
      <c r="Q76" s="422"/>
      <c r="R76" s="422"/>
      <c r="S76" s="422"/>
      <c r="T76" s="422"/>
      <c r="U76" s="422"/>
      <c r="V76" s="422"/>
      <c r="W76" s="422"/>
      <c r="X76" s="422"/>
      <c r="Y76" s="422"/>
      <c r="Z76" s="422"/>
      <c r="AA76" s="422"/>
      <c r="AB76" s="422"/>
      <c r="AC76" s="422"/>
      <c r="AD76" s="422"/>
      <c r="AE76" s="422"/>
      <c r="AF76" s="422"/>
      <c r="AG76" s="422"/>
      <c r="AH76" s="422"/>
      <c r="AI76" s="422"/>
      <c r="AJ76" s="422"/>
    </row>
    <row r="77" spans="1:36" s="421" customFormat="1" ht="15" customHeight="1" x14ac:dyDescent="0.3">
      <c r="A77" s="498"/>
      <c r="B77" s="498"/>
      <c r="C77" s="498"/>
      <c r="D77" s="498"/>
      <c r="E77" s="498"/>
      <c r="F77" s="498"/>
      <c r="G77" s="422"/>
      <c r="H77" s="422"/>
      <c r="I77" s="422"/>
      <c r="J77" s="422"/>
      <c r="K77" s="422"/>
      <c r="L77" s="422"/>
      <c r="M77" s="422"/>
      <c r="N77" s="422"/>
      <c r="O77" s="422"/>
      <c r="P77" s="422"/>
      <c r="Q77" s="422"/>
      <c r="R77" s="422"/>
      <c r="S77" s="422"/>
      <c r="T77" s="422"/>
      <c r="U77" s="422"/>
      <c r="V77" s="422"/>
      <c r="W77" s="422"/>
      <c r="X77" s="422"/>
      <c r="Y77" s="422"/>
      <c r="Z77" s="422"/>
      <c r="AA77" s="422"/>
      <c r="AB77" s="422"/>
      <c r="AC77" s="422"/>
      <c r="AD77" s="422"/>
      <c r="AE77" s="422"/>
      <c r="AF77" s="422"/>
      <c r="AG77" s="422"/>
      <c r="AH77" s="422"/>
      <c r="AI77" s="422"/>
      <c r="AJ77" s="422"/>
    </row>
    <row r="78" spans="1:36" s="421" customFormat="1" ht="15" customHeight="1" x14ac:dyDescent="0.3">
      <c r="A78" s="498"/>
      <c r="B78" s="498"/>
      <c r="C78" s="498"/>
      <c r="D78" s="498"/>
      <c r="E78" s="498"/>
      <c r="F78" s="498"/>
      <c r="G78" s="422"/>
      <c r="H78" s="422"/>
      <c r="I78" s="422"/>
      <c r="J78" s="422"/>
      <c r="K78" s="422"/>
      <c r="L78" s="422"/>
      <c r="M78" s="422"/>
      <c r="N78" s="422"/>
      <c r="O78" s="422"/>
      <c r="P78" s="422"/>
      <c r="Q78" s="422"/>
      <c r="R78" s="422"/>
      <c r="S78" s="422"/>
      <c r="T78" s="422"/>
      <c r="U78" s="422"/>
      <c r="V78" s="422"/>
      <c r="W78" s="422"/>
      <c r="X78" s="422"/>
      <c r="Y78" s="422"/>
      <c r="Z78" s="422"/>
      <c r="AA78" s="422"/>
      <c r="AB78" s="422"/>
      <c r="AC78" s="422"/>
      <c r="AD78" s="422"/>
      <c r="AE78" s="422"/>
      <c r="AF78" s="422"/>
      <c r="AG78" s="422"/>
      <c r="AH78" s="422"/>
      <c r="AI78" s="422"/>
      <c r="AJ78" s="422"/>
    </row>
    <row r="79" spans="1:36" s="421" customFormat="1" ht="15" customHeight="1" x14ac:dyDescent="0.3">
      <c r="G79" s="422"/>
      <c r="H79" s="422"/>
      <c r="I79" s="422"/>
      <c r="J79" s="422"/>
      <c r="K79" s="422"/>
      <c r="L79" s="422"/>
      <c r="M79" s="422"/>
      <c r="N79" s="422"/>
      <c r="O79" s="422"/>
      <c r="P79" s="422"/>
      <c r="Q79" s="422"/>
      <c r="R79" s="422"/>
      <c r="S79" s="422"/>
      <c r="T79" s="422"/>
      <c r="U79" s="422"/>
      <c r="V79" s="422"/>
      <c r="W79" s="422"/>
      <c r="X79" s="422"/>
      <c r="Y79" s="422"/>
      <c r="Z79" s="422"/>
      <c r="AA79" s="422"/>
      <c r="AB79" s="422"/>
      <c r="AC79" s="422"/>
      <c r="AD79" s="422"/>
      <c r="AE79" s="422"/>
      <c r="AF79" s="422"/>
      <c r="AG79" s="422"/>
      <c r="AH79" s="422"/>
      <c r="AI79" s="422"/>
      <c r="AJ79" s="422"/>
    </row>
    <row r="80" spans="1:36" s="421" customFormat="1" ht="15" customHeight="1" x14ac:dyDescent="0.3">
      <c r="G80" s="422"/>
      <c r="H80" s="422"/>
      <c r="I80" s="422"/>
      <c r="J80" s="422"/>
      <c r="K80" s="422"/>
      <c r="L80" s="422"/>
      <c r="M80" s="422"/>
      <c r="N80" s="422"/>
      <c r="O80" s="422"/>
      <c r="P80" s="422"/>
      <c r="Q80" s="422"/>
      <c r="R80" s="422"/>
      <c r="S80" s="422"/>
      <c r="T80" s="422"/>
      <c r="U80" s="422"/>
      <c r="V80" s="422"/>
      <c r="W80" s="422"/>
      <c r="X80" s="422"/>
      <c r="Y80" s="422"/>
      <c r="Z80" s="422"/>
      <c r="AA80" s="422"/>
      <c r="AB80" s="422"/>
      <c r="AC80" s="422"/>
      <c r="AD80" s="422"/>
      <c r="AE80" s="422"/>
      <c r="AF80" s="422"/>
      <c r="AG80" s="422"/>
      <c r="AH80" s="422"/>
      <c r="AI80" s="422"/>
      <c r="AJ80" s="422"/>
    </row>
    <row r="81" spans="7:36" s="421" customFormat="1" ht="15" customHeight="1" x14ac:dyDescent="0.3">
      <c r="G81" s="422"/>
      <c r="H81" s="422"/>
      <c r="I81" s="422"/>
      <c r="J81" s="422"/>
      <c r="K81" s="422"/>
      <c r="L81" s="422"/>
      <c r="M81" s="422"/>
      <c r="N81" s="422"/>
      <c r="O81" s="422"/>
      <c r="P81" s="422"/>
      <c r="Q81" s="422"/>
      <c r="R81" s="422"/>
      <c r="S81" s="422"/>
      <c r="T81" s="422"/>
      <c r="U81" s="422"/>
      <c r="V81" s="422"/>
      <c r="W81" s="422"/>
      <c r="X81" s="422"/>
      <c r="Y81" s="422"/>
      <c r="Z81" s="422"/>
      <c r="AA81" s="422"/>
      <c r="AB81" s="422"/>
      <c r="AC81" s="422"/>
      <c r="AD81" s="422"/>
      <c r="AE81" s="422"/>
      <c r="AF81" s="422"/>
      <c r="AG81" s="422"/>
      <c r="AH81" s="422"/>
      <c r="AI81" s="422"/>
      <c r="AJ81" s="422"/>
    </row>
    <row r="82" spans="7:36" s="421" customFormat="1" ht="15" customHeight="1" x14ac:dyDescent="0.3">
      <c r="G82" s="422"/>
      <c r="H82" s="422"/>
      <c r="I82" s="422"/>
      <c r="J82" s="422"/>
      <c r="K82" s="422"/>
      <c r="L82" s="422"/>
      <c r="M82" s="422"/>
      <c r="N82" s="422"/>
      <c r="O82" s="422"/>
      <c r="P82" s="422"/>
      <c r="Q82" s="422"/>
      <c r="R82" s="422"/>
      <c r="S82" s="422"/>
      <c r="T82" s="422"/>
      <c r="U82" s="422"/>
      <c r="V82" s="422"/>
      <c r="W82" s="422"/>
      <c r="X82" s="422"/>
      <c r="Y82" s="422"/>
      <c r="Z82" s="422"/>
      <c r="AA82" s="422"/>
      <c r="AB82" s="422"/>
      <c r="AC82" s="422"/>
      <c r="AD82" s="422"/>
      <c r="AE82" s="422"/>
      <c r="AF82" s="422"/>
      <c r="AG82" s="422"/>
      <c r="AH82" s="422"/>
      <c r="AI82" s="422"/>
      <c r="AJ82" s="422"/>
    </row>
    <row r="83" spans="7:36" s="421" customFormat="1" ht="15" customHeight="1" x14ac:dyDescent="0.3">
      <c r="G83" s="422"/>
      <c r="H83" s="422"/>
      <c r="I83" s="422"/>
      <c r="J83" s="422"/>
      <c r="K83" s="422"/>
      <c r="L83" s="422"/>
      <c r="M83" s="422"/>
      <c r="N83" s="422"/>
      <c r="O83" s="422"/>
      <c r="P83" s="422"/>
      <c r="Q83" s="422"/>
      <c r="R83" s="422"/>
      <c r="S83" s="422"/>
      <c r="T83" s="422"/>
      <c r="U83" s="422"/>
      <c r="V83" s="422"/>
      <c r="W83" s="422"/>
      <c r="X83" s="422"/>
      <c r="Y83" s="422"/>
      <c r="Z83" s="422"/>
      <c r="AA83" s="422"/>
      <c r="AB83" s="422"/>
      <c r="AC83" s="422"/>
      <c r="AD83" s="422"/>
      <c r="AE83" s="422"/>
      <c r="AF83" s="422"/>
      <c r="AG83" s="422"/>
      <c r="AH83" s="422"/>
      <c r="AI83" s="422"/>
      <c r="AJ83" s="422"/>
    </row>
    <row r="84" spans="7:36" s="421" customFormat="1" ht="15" customHeight="1" x14ac:dyDescent="0.3">
      <c r="G84" s="422"/>
      <c r="H84" s="422"/>
      <c r="I84" s="422"/>
      <c r="J84" s="422"/>
      <c r="K84" s="422"/>
      <c r="L84" s="422"/>
      <c r="M84" s="422"/>
      <c r="N84" s="422"/>
      <c r="O84" s="422"/>
      <c r="P84" s="422"/>
      <c r="Q84" s="422"/>
      <c r="R84" s="422"/>
      <c r="S84" s="422"/>
      <c r="T84" s="422"/>
      <c r="U84" s="422"/>
      <c r="V84" s="422"/>
      <c r="W84" s="422"/>
      <c r="X84" s="422"/>
      <c r="Y84" s="422"/>
      <c r="Z84" s="422"/>
      <c r="AA84" s="422"/>
      <c r="AB84" s="422"/>
      <c r="AC84" s="422"/>
      <c r="AD84" s="422"/>
      <c r="AE84" s="422"/>
      <c r="AF84" s="422"/>
      <c r="AG84" s="422"/>
      <c r="AH84" s="422"/>
      <c r="AI84" s="422"/>
      <c r="AJ84" s="422"/>
    </row>
    <row r="85" spans="7:36" s="421" customFormat="1" ht="15" customHeight="1" x14ac:dyDescent="0.3">
      <c r="G85" s="422"/>
      <c r="H85" s="422"/>
      <c r="I85" s="422"/>
      <c r="J85" s="422"/>
      <c r="K85" s="422"/>
      <c r="L85" s="422"/>
      <c r="M85" s="422"/>
      <c r="N85" s="422"/>
      <c r="O85" s="422"/>
      <c r="P85" s="422"/>
      <c r="Q85" s="422"/>
      <c r="R85" s="422"/>
      <c r="S85" s="422"/>
      <c r="T85" s="422"/>
      <c r="U85" s="422"/>
      <c r="V85" s="422"/>
      <c r="W85" s="422"/>
      <c r="X85" s="422"/>
      <c r="Y85" s="422"/>
      <c r="Z85" s="422"/>
      <c r="AA85" s="422"/>
      <c r="AB85" s="422"/>
      <c r="AC85" s="422"/>
      <c r="AD85" s="422"/>
      <c r="AE85" s="422"/>
      <c r="AF85" s="422"/>
      <c r="AG85" s="422"/>
      <c r="AH85" s="422"/>
      <c r="AI85" s="422"/>
      <c r="AJ85" s="422"/>
    </row>
    <row r="86" spans="7:36" s="421" customFormat="1" ht="15" customHeight="1" x14ac:dyDescent="0.3">
      <c r="G86" s="422"/>
      <c r="H86" s="422"/>
      <c r="I86" s="422"/>
      <c r="J86" s="422"/>
      <c r="K86" s="422"/>
      <c r="L86" s="422"/>
      <c r="M86" s="422"/>
      <c r="N86" s="422"/>
      <c r="O86" s="422"/>
      <c r="P86" s="422"/>
      <c r="Q86" s="422"/>
      <c r="R86" s="422"/>
      <c r="S86" s="422"/>
      <c r="T86" s="422"/>
      <c r="U86" s="422"/>
      <c r="V86" s="422"/>
      <c r="W86" s="422"/>
      <c r="X86" s="422"/>
      <c r="Y86" s="422"/>
      <c r="Z86" s="422"/>
      <c r="AA86" s="422"/>
      <c r="AB86" s="422"/>
      <c r="AC86" s="422"/>
      <c r="AD86" s="422"/>
      <c r="AE86" s="422"/>
      <c r="AF86" s="422"/>
      <c r="AG86" s="422"/>
      <c r="AH86" s="422"/>
      <c r="AI86" s="422"/>
      <c r="AJ86" s="422"/>
    </row>
    <row r="87" spans="7:36" s="421" customFormat="1" ht="15" customHeight="1" x14ac:dyDescent="0.3">
      <c r="G87" s="422"/>
      <c r="H87" s="422"/>
      <c r="I87" s="422"/>
      <c r="J87" s="422"/>
      <c r="K87" s="422"/>
      <c r="L87" s="422"/>
      <c r="M87" s="422"/>
      <c r="N87" s="422"/>
      <c r="O87" s="422"/>
      <c r="P87" s="422"/>
      <c r="Q87" s="422"/>
      <c r="R87" s="422"/>
      <c r="S87" s="422"/>
      <c r="T87" s="422"/>
      <c r="U87" s="422"/>
      <c r="V87" s="422"/>
      <c r="W87" s="422"/>
      <c r="X87" s="422"/>
      <c r="Y87" s="422"/>
      <c r="Z87" s="422"/>
      <c r="AA87" s="422"/>
      <c r="AB87" s="422"/>
      <c r="AC87" s="422"/>
      <c r="AD87" s="422"/>
      <c r="AE87" s="422"/>
      <c r="AF87" s="422"/>
      <c r="AG87" s="422"/>
      <c r="AH87" s="422"/>
      <c r="AI87" s="422"/>
      <c r="AJ87" s="422"/>
    </row>
    <row r="88" spans="7:36" s="421" customFormat="1" ht="15" customHeight="1" x14ac:dyDescent="0.3">
      <c r="G88" s="422"/>
      <c r="H88" s="422"/>
      <c r="I88" s="422"/>
      <c r="J88" s="422"/>
      <c r="K88" s="422"/>
      <c r="L88" s="422"/>
      <c r="M88" s="422"/>
      <c r="N88" s="422"/>
      <c r="O88" s="422"/>
      <c r="P88" s="422"/>
      <c r="Q88" s="422"/>
      <c r="R88" s="422"/>
      <c r="S88" s="422"/>
      <c r="T88" s="422"/>
      <c r="U88" s="422"/>
      <c r="V88" s="422"/>
      <c r="W88" s="422"/>
      <c r="X88" s="422"/>
      <c r="Y88" s="422"/>
      <c r="Z88" s="422"/>
      <c r="AA88" s="422"/>
      <c r="AB88" s="422"/>
      <c r="AC88" s="422"/>
      <c r="AD88" s="422"/>
      <c r="AE88" s="422"/>
      <c r="AF88" s="422"/>
      <c r="AG88" s="422"/>
      <c r="AH88" s="422"/>
      <c r="AI88" s="422"/>
      <c r="AJ88" s="422"/>
    </row>
    <row r="89" spans="7:36" s="421" customFormat="1" ht="15" customHeight="1" x14ac:dyDescent="0.3">
      <c r="G89" s="422"/>
      <c r="H89" s="422"/>
      <c r="I89" s="422"/>
      <c r="J89" s="422"/>
      <c r="K89" s="422"/>
      <c r="L89" s="422"/>
      <c r="M89" s="422"/>
      <c r="N89" s="422"/>
      <c r="O89" s="422"/>
      <c r="P89" s="422"/>
      <c r="Q89" s="422"/>
      <c r="R89" s="422"/>
      <c r="S89" s="422"/>
      <c r="T89" s="422"/>
      <c r="U89" s="422"/>
      <c r="V89" s="422"/>
      <c r="W89" s="422"/>
      <c r="X89" s="422"/>
      <c r="Y89" s="422"/>
      <c r="Z89" s="422"/>
      <c r="AA89" s="422"/>
      <c r="AB89" s="422"/>
      <c r="AC89" s="422"/>
      <c r="AD89" s="422"/>
      <c r="AE89" s="422"/>
      <c r="AF89" s="422"/>
      <c r="AG89" s="422"/>
      <c r="AH89" s="422"/>
      <c r="AI89" s="422"/>
      <c r="AJ89" s="422"/>
    </row>
    <row r="90" spans="7:36" s="421" customFormat="1" ht="15" customHeight="1" x14ac:dyDescent="0.3">
      <c r="G90" s="422"/>
      <c r="H90" s="422"/>
      <c r="I90" s="422"/>
      <c r="J90" s="422"/>
      <c r="K90" s="422"/>
      <c r="L90" s="422"/>
      <c r="M90" s="422"/>
      <c r="N90" s="422"/>
      <c r="O90" s="422"/>
      <c r="P90" s="422"/>
      <c r="Q90" s="422"/>
      <c r="R90" s="422"/>
      <c r="S90" s="422"/>
      <c r="T90" s="422"/>
      <c r="U90" s="422"/>
      <c r="V90" s="422"/>
      <c r="W90" s="422"/>
      <c r="X90" s="422"/>
      <c r="Y90" s="422"/>
      <c r="Z90" s="422"/>
      <c r="AA90" s="422"/>
      <c r="AB90" s="422"/>
      <c r="AC90" s="422"/>
      <c r="AD90" s="422"/>
      <c r="AE90" s="422"/>
      <c r="AF90" s="422"/>
      <c r="AG90" s="422"/>
      <c r="AH90" s="422"/>
      <c r="AI90" s="422"/>
      <c r="AJ90" s="422"/>
    </row>
    <row r="91" spans="7:36" s="421" customFormat="1" ht="15" customHeight="1" x14ac:dyDescent="0.3">
      <c r="G91" s="422"/>
      <c r="H91" s="422"/>
      <c r="I91" s="422"/>
      <c r="J91" s="422"/>
      <c r="K91" s="422"/>
      <c r="L91" s="422"/>
      <c r="M91" s="422"/>
      <c r="N91" s="422"/>
      <c r="O91" s="422"/>
      <c r="P91" s="422"/>
      <c r="Q91" s="422"/>
      <c r="R91" s="422"/>
      <c r="S91" s="422"/>
      <c r="T91" s="422"/>
      <c r="U91" s="422"/>
      <c r="V91" s="422"/>
      <c r="W91" s="422"/>
      <c r="X91" s="422"/>
      <c r="Y91" s="422"/>
      <c r="Z91" s="422"/>
      <c r="AA91" s="422"/>
      <c r="AB91" s="422"/>
      <c r="AC91" s="422"/>
      <c r="AD91" s="422"/>
      <c r="AE91" s="422"/>
      <c r="AF91" s="422"/>
      <c r="AG91" s="422"/>
      <c r="AH91" s="422"/>
      <c r="AI91" s="422"/>
      <c r="AJ91" s="422"/>
    </row>
    <row r="92" spans="7:36" s="421" customFormat="1" ht="15" customHeight="1" x14ac:dyDescent="0.3">
      <c r="G92" s="422"/>
      <c r="H92" s="422"/>
      <c r="I92" s="422"/>
      <c r="J92" s="422"/>
      <c r="K92" s="422"/>
      <c r="L92" s="422"/>
      <c r="M92" s="422"/>
      <c r="N92" s="422"/>
      <c r="O92" s="422"/>
      <c r="P92" s="422"/>
      <c r="Q92" s="422"/>
      <c r="R92" s="422"/>
      <c r="S92" s="422"/>
      <c r="T92" s="422"/>
      <c r="U92" s="422"/>
      <c r="V92" s="422"/>
      <c r="W92" s="422"/>
      <c r="X92" s="422"/>
      <c r="Y92" s="422"/>
      <c r="Z92" s="422"/>
      <c r="AA92" s="422"/>
      <c r="AB92" s="422"/>
      <c r="AC92" s="422"/>
      <c r="AD92" s="422"/>
      <c r="AE92" s="422"/>
      <c r="AF92" s="422"/>
      <c r="AG92" s="422"/>
      <c r="AH92" s="422"/>
      <c r="AI92" s="422"/>
      <c r="AJ92" s="422"/>
    </row>
    <row r="93" spans="7:36" s="421" customFormat="1" ht="15" customHeight="1" x14ac:dyDescent="0.3">
      <c r="G93" s="422"/>
      <c r="H93" s="422"/>
      <c r="I93" s="422"/>
      <c r="J93" s="422"/>
      <c r="K93" s="422"/>
      <c r="L93" s="422"/>
      <c r="M93" s="422"/>
      <c r="N93" s="422"/>
      <c r="O93" s="422"/>
      <c r="P93" s="422"/>
      <c r="Q93" s="422"/>
      <c r="R93" s="422"/>
      <c r="S93" s="422"/>
      <c r="T93" s="422"/>
      <c r="U93" s="422"/>
      <c r="V93" s="422"/>
      <c r="W93" s="422"/>
      <c r="X93" s="422"/>
      <c r="Y93" s="422"/>
      <c r="Z93" s="422"/>
      <c r="AA93" s="422"/>
      <c r="AB93" s="422"/>
      <c r="AC93" s="422"/>
      <c r="AD93" s="422"/>
      <c r="AE93" s="422"/>
      <c r="AF93" s="422"/>
      <c r="AG93" s="422"/>
      <c r="AH93" s="422"/>
      <c r="AI93" s="422"/>
      <c r="AJ93" s="422"/>
    </row>
    <row r="94" spans="7:36" s="421" customFormat="1" ht="15" customHeight="1" x14ac:dyDescent="0.3">
      <c r="G94" s="422"/>
      <c r="H94" s="422"/>
      <c r="I94" s="422"/>
      <c r="J94" s="422"/>
      <c r="K94" s="422"/>
      <c r="L94" s="422"/>
      <c r="M94" s="422"/>
      <c r="N94" s="422"/>
      <c r="O94" s="422"/>
      <c r="P94" s="422"/>
      <c r="Q94" s="422"/>
      <c r="R94" s="422"/>
      <c r="S94" s="422"/>
      <c r="T94" s="422"/>
      <c r="U94" s="422"/>
      <c r="V94" s="422"/>
      <c r="W94" s="422"/>
      <c r="X94" s="422"/>
      <c r="Y94" s="422"/>
      <c r="Z94" s="422"/>
      <c r="AA94" s="422"/>
      <c r="AB94" s="422"/>
      <c r="AC94" s="422"/>
      <c r="AD94" s="422"/>
      <c r="AE94" s="422"/>
      <c r="AF94" s="422"/>
      <c r="AG94" s="422"/>
      <c r="AH94" s="422"/>
      <c r="AI94" s="422"/>
      <c r="AJ94" s="422"/>
    </row>
    <row r="95" spans="7:36" s="421" customFormat="1" ht="15" customHeight="1" x14ac:dyDescent="0.3">
      <c r="G95" s="422"/>
      <c r="H95" s="422"/>
      <c r="I95" s="422"/>
      <c r="J95" s="422"/>
      <c r="K95" s="422"/>
      <c r="L95" s="422"/>
      <c r="M95" s="422"/>
      <c r="N95" s="422"/>
      <c r="O95" s="422"/>
      <c r="P95" s="422"/>
      <c r="Q95" s="422"/>
      <c r="R95" s="422"/>
      <c r="S95" s="422"/>
      <c r="T95" s="422"/>
      <c r="U95" s="422"/>
      <c r="V95" s="422"/>
      <c r="W95" s="422"/>
      <c r="X95" s="422"/>
      <c r="Y95" s="422"/>
      <c r="Z95" s="422"/>
      <c r="AA95" s="422"/>
      <c r="AB95" s="422"/>
      <c r="AC95" s="422"/>
      <c r="AD95" s="422"/>
      <c r="AE95" s="422"/>
      <c r="AF95" s="422"/>
      <c r="AG95" s="422"/>
      <c r="AH95" s="422"/>
      <c r="AI95" s="422"/>
      <c r="AJ95" s="422"/>
    </row>
    <row r="96" spans="7:36" s="421" customFormat="1" ht="15" customHeight="1" x14ac:dyDescent="0.3">
      <c r="G96" s="422"/>
      <c r="H96" s="422"/>
      <c r="I96" s="422"/>
      <c r="J96" s="422"/>
      <c r="K96" s="422"/>
      <c r="L96" s="422"/>
      <c r="M96" s="422"/>
      <c r="N96" s="422"/>
      <c r="O96" s="422"/>
      <c r="P96" s="422"/>
      <c r="Q96" s="422"/>
      <c r="R96" s="422"/>
      <c r="S96" s="422"/>
      <c r="T96" s="422"/>
      <c r="U96" s="422"/>
      <c r="V96" s="422"/>
      <c r="W96" s="422"/>
      <c r="X96" s="422"/>
      <c r="Y96" s="422"/>
      <c r="Z96" s="422"/>
      <c r="AA96" s="422"/>
      <c r="AB96" s="422"/>
      <c r="AC96" s="422"/>
      <c r="AD96" s="422"/>
      <c r="AE96" s="422"/>
      <c r="AF96" s="422"/>
      <c r="AG96" s="422"/>
      <c r="AH96" s="422"/>
      <c r="AI96" s="422"/>
      <c r="AJ96" s="422"/>
    </row>
    <row r="97" spans="7:36" s="421" customFormat="1" ht="15" customHeight="1" x14ac:dyDescent="0.3">
      <c r="G97" s="422"/>
      <c r="H97" s="422"/>
      <c r="I97" s="422"/>
      <c r="J97" s="422"/>
      <c r="K97" s="422"/>
      <c r="L97" s="422"/>
      <c r="M97" s="422"/>
      <c r="N97" s="422"/>
      <c r="O97" s="422"/>
      <c r="P97" s="422"/>
      <c r="Q97" s="422"/>
      <c r="R97" s="422"/>
      <c r="S97" s="422"/>
      <c r="T97" s="422"/>
      <c r="U97" s="422"/>
      <c r="V97" s="422"/>
      <c r="W97" s="422"/>
      <c r="X97" s="422"/>
      <c r="Y97" s="422"/>
      <c r="Z97" s="422"/>
      <c r="AA97" s="422"/>
      <c r="AB97" s="422"/>
      <c r="AC97" s="422"/>
      <c r="AD97" s="422"/>
      <c r="AE97" s="422"/>
      <c r="AF97" s="422"/>
      <c r="AG97" s="422"/>
      <c r="AH97" s="422"/>
      <c r="AI97" s="422"/>
      <c r="AJ97" s="422"/>
    </row>
    <row r="98" spans="7:36" s="421" customFormat="1" ht="15" customHeight="1" x14ac:dyDescent="0.3">
      <c r="G98" s="422"/>
      <c r="H98" s="422"/>
      <c r="I98" s="422"/>
      <c r="J98" s="422"/>
      <c r="K98" s="422"/>
      <c r="L98" s="422"/>
      <c r="M98" s="422"/>
      <c r="N98" s="422"/>
      <c r="O98" s="422"/>
      <c r="P98" s="422"/>
      <c r="Q98" s="422"/>
      <c r="R98" s="422"/>
      <c r="S98" s="422"/>
      <c r="T98" s="422"/>
      <c r="U98" s="422"/>
      <c r="V98" s="422"/>
      <c r="W98" s="422"/>
      <c r="X98" s="422"/>
      <c r="Y98" s="422"/>
      <c r="Z98" s="422"/>
      <c r="AA98" s="422"/>
      <c r="AB98" s="422"/>
      <c r="AC98" s="422"/>
      <c r="AD98" s="422"/>
      <c r="AE98" s="422"/>
      <c r="AF98" s="422"/>
      <c r="AG98" s="422"/>
      <c r="AH98" s="422"/>
      <c r="AI98" s="422"/>
      <c r="AJ98" s="422"/>
    </row>
    <row r="99" spans="7:36" s="421" customFormat="1" ht="15" customHeight="1" x14ac:dyDescent="0.3">
      <c r="G99" s="422"/>
      <c r="H99" s="422"/>
      <c r="I99" s="422"/>
      <c r="J99" s="422"/>
      <c r="K99" s="422"/>
      <c r="L99" s="422"/>
      <c r="M99" s="422"/>
      <c r="N99" s="422"/>
      <c r="O99" s="422"/>
      <c r="P99" s="422"/>
      <c r="Q99" s="422"/>
      <c r="R99" s="422"/>
      <c r="S99" s="422"/>
      <c r="T99" s="422"/>
      <c r="U99" s="422"/>
      <c r="V99" s="422"/>
      <c r="W99" s="422"/>
      <c r="X99" s="422"/>
      <c r="Y99" s="422"/>
      <c r="Z99" s="422"/>
      <c r="AA99" s="422"/>
      <c r="AB99" s="422"/>
      <c r="AC99" s="422"/>
      <c r="AD99" s="422"/>
      <c r="AE99" s="422"/>
      <c r="AF99" s="422"/>
      <c r="AG99" s="422"/>
      <c r="AH99" s="422"/>
      <c r="AI99" s="422"/>
      <c r="AJ99" s="422"/>
    </row>
    <row r="100" spans="7:36" s="421" customFormat="1" ht="15" customHeight="1" x14ac:dyDescent="0.3">
      <c r="G100" s="422"/>
      <c r="H100" s="422"/>
      <c r="I100" s="422"/>
      <c r="J100" s="422"/>
      <c r="K100" s="422"/>
      <c r="L100" s="422"/>
      <c r="M100" s="422"/>
      <c r="N100" s="422"/>
      <c r="O100" s="422"/>
      <c r="P100" s="422"/>
      <c r="Q100" s="422"/>
      <c r="R100" s="422"/>
      <c r="S100" s="422"/>
      <c r="T100" s="422"/>
      <c r="U100" s="422"/>
      <c r="V100" s="422"/>
      <c r="W100" s="422"/>
      <c r="X100" s="422"/>
      <c r="Y100" s="422"/>
      <c r="Z100" s="422"/>
      <c r="AA100" s="422"/>
      <c r="AB100" s="422"/>
      <c r="AC100" s="422"/>
      <c r="AD100" s="422"/>
      <c r="AE100" s="422"/>
      <c r="AF100" s="422"/>
      <c r="AG100" s="422"/>
      <c r="AH100" s="422"/>
      <c r="AI100" s="422"/>
      <c r="AJ100" s="422"/>
    </row>
    <row r="101" spans="7:36" s="421" customFormat="1" ht="15" customHeight="1" x14ac:dyDescent="0.3">
      <c r="G101" s="422"/>
      <c r="H101" s="422"/>
      <c r="I101" s="422"/>
      <c r="J101" s="422"/>
      <c r="K101" s="422"/>
      <c r="L101" s="422"/>
      <c r="M101" s="422"/>
      <c r="N101" s="422"/>
      <c r="O101" s="422"/>
      <c r="P101" s="422"/>
      <c r="Q101" s="422"/>
      <c r="R101" s="422"/>
      <c r="S101" s="422"/>
      <c r="T101" s="422"/>
      <c r="U101" s="422"/>
      <c r="V101" s="422"/>
      <c r="W101" s="422"/>
      <c r="X101" s="422"/>
      <c r="Y101" s="422"/>
      <c r="Z101" s="422"/>
      <c r="AA101" s="422"/>
      <c r="AB101" s="422"/>
      <c r="AC101" s="422"/>
      <c r="AD101" s="422"/>
      <c r="AE101" s="422"/>
      <c r="AF101" s="422"/>
      <c r="AG101" s="422"/>
      <c r="AH101" s="422"/>
      <c r="AI101" s="422"/>
      <c r="AJ101" s="422"/>
    </row>
    <row r="102" spans="7:36" s="421" customFormat="1" ht="15" customHeight="1" x14ac:dyDescent="0.3">
      <c r="G102" s="422"/>
      <c r="H102" s="422"/>
      <c r="I102" s="422"/>
      <c r="J102" s="422"/>
      <c r="K102" s="422"/>
      <c r="L102" s="422"/>
      <c r="M102" s="422"/>
      <c r="N102" s="422"/>
      <c r="O102" s="422"/>
      <c r="P102" s="422"/>
      <c r="Q102" s="422"/>
      <c r="R102" s="422"/>
      <c r="S102" s="422"/>
      <c r="T102" s="422"/>
      <c r="U102" s="422"/>
      <c r="V102" s="422"/>
      <c r="W102" s="422"/>
      <c r="X102" s="422"/>
      <c r="Y102" s="422"/>
      <c r="Z102" s="422"/>
      <c r="AA102" s="422"/>
      <c r="AB102" s="422"/>
      <c r="AC102" s="422"/>
      <c r="AD102" s="422"/>
      <c r="AE102" s="422"/>
      <c r="AF102" s="422"/>
      <c r="AG102" s="422"/>
      <c r="AH102" s="422"/>
      <c r="AI102" s="422"/>
      <c r="AJ102" s="422"/>
    </row>
    <row r="103" spans="7:36" s="421" customFormat="1" ht="15" customHeight="1" x14ac:dyDescent="0.3">
      <c r="G103" s="422"/>
      <c r="H103" s="422"/>
      <c r="I103" s="422"/>
      <c r="J103" s="422"/>
      <c r="K103" s="422"/>
      <c r="L103" s="422"/>
      <c r="M103" s="422"/>
      <c r="N103" s="422"/>
      <c r="O103" s="422"/>
      <c r="P103" s="422"/>
      <c r="Q103" s="422"/>
      <c r="R103" s="422"/>
      <c r="S103" s="422"/>
      <c r="T103" s="422"/>
      <c r="U103" s="422"/>
      <c r="V103" s="422"/>
      <c r="W103" s="422"/>
      <c r="X103" s="422"/>
      <c r="Y103" s="422"/>
      <c r="Z103" s="422"/>
      <c r="AA103" s="422"/>
      <c r="AB103" s="422"/>
      <c r="AC103" s="422"/>
      <c r="AD103" s="422"/>
      <c r="AE103" s="422"/>
      <c r="AF103" s="422"/>
      <c r="AG103" s="422"/>
      <c r="AH103" s="422"/>
      <c r="AI103" s="422"/>
      <c r="AJ103" s="422"/>
    </row>
    <row r="104" spans="7:36" s="421" customFormat="1" ht="15" customHeight="1" x14ac:dyDescent="0.3">
      <c r="G104" s="422"/>
      <c r="H104" s="422"/>
      <c r="I104" s="422"/>
      <c r="J104" s="422"/>
      <c r="K104" s="422"/>
      <c r="L104" s="422"/>
      <c r="M104" s="422"/>
      <c r="N104" s="422"/>
      <c r="O104" s="422"/>
      <c r="P104" s="422"/>
      <c r="Q104" s="422"/>
      <c r="R104" s="422"/>
      <c r="S104" s="422"/>
      <c r="T104" s="422"/>
      <c r="U104" s="422"/>
      <c r="V104" s="422"/>
      <c r="W104" s="422"/>
      <c r="X104" s="422"/>
      <c r="Y104" s="422"/>
      <c r="Z104" s="422"/>
      <c r="AA104" s="422"/>
      <c r="AB104" s="422"/>
      <c r="AC104" s="422"/>
      <c r="AD104" s="422"/>
      <c r="AE104" s="422"/>
      <c r="AF104" s="422"/>
      <c r="AG104" s="422"/>
      <c r="AH104" s="422"/>
      <c r="AI104" s="422"/>
      <c r="AJ104" s="422"/>
    </row>
    <row r="105" spans="7:36" s="421" customFormat="1" ht="15" customHeight="1" x14ac:dyDescent="0.3">
      <c r="G105" s="422"/>
      <c r="H105" s="422"/>
      <c r="I105" s="422"/>
      <c r="J105" s="422"/>
      <c r="K105" s="422"/>
      <c r="L105" s="422"/>
      <c r="M105" s="422"/>
      <c r="N105" s="422"/>
      <c r="O105" s="422"/>
      <c r="P105" s="422"/>
      <c r="Q105" s="422"/>
      <c r="R105" s="422"/>
      <c r="S105" s="422"/>
      <c r="T105" s="422"/>
      <c r="U105" s="422"/>
      <c r="V105" s="422"/>
      <c r="W105" s="422"/>
      <c r="X105" s="422"/>
      <c r="Y105" s="422"/>
      <c r="Z105" s="422"/>
      <c r="AA105" s="422"/>
      <c r="AB105" s="422"/>
      <c r="AC105" s="422"/>
      <c r="AD105" s="422"/>
      <c r="AE105" s="422"/>
      <c r="AF105" s="422"/>
      <c r="AG105" s="422"/>
      <c r="AH105" s="422"/>
      <c r="AI105" s="422"/>
      <c r="AJ105" s="422"/>
    </row>
    <row r="106" spans="7:36" s="421" customFormat="1" ht="15" customHeight="1" x14ac:dyDescent="0.3">
      <c r="G106" s="422"/>
      <c r="H106" s="422"/>
      <c r="I106" s="422"/>
      <c r="J106" s="422"/>
      <c r="K106" s="422"/>
      <c r="L106" s="422"/>
      <c r="M106" s="422"/>
      <c r="N106" s="422"/>
      <c r="O106" s="422"/>
      <c r="P106" s="422"/>
      <c r="Q106" s="422"/>
      <c r="R106" s="422"/>
      <c r="S106" s="422"/>
      <c r="T106" s="422"/>
      <c r="U106" s="422"/>
      <c r="V106" s="422"/>
      <c r="W106" s="422"/>
      <c r="X106" s="422"/>
      <c r="Y106" s="422"/>
      <c r="Z106" s="422"/>
      <c r="AA106" s="422"/>
      <c r="AB106" s="422"/>
      <c r="AC106" s="422"/>
      <c r="AD106" s="422"/>
      <c r="AE106" s="422"/>
      <c r="AF106" s="422"/>
      <c r="AG106" s="422"/>
      <c r="AH106" s="422"/>
      <c r="AI106" s="422"/>
      <c r="AJ106" s="422"/>
    </row>
    <row r="107" spans="7:36" s="421" customFormat="1" ht="15" customHeight="1" x14ac:dyDescent="0.3">
      <c r="G107" s="422"/>
      <c r="H107" s="422"/>
      <c r="I107" s="422"/>
      <c r="J107" s="422"/>
      <c r="K107" s="422"/>
      <c r="L107" s="422"/>
      <c r="M107" s="422"/>
      <c r="N107" s="422"/>
      <c r="O107" s="422"/>
      <c r="P107" s="422"/>
      <c r="Q107" s="422"/>
      <c r="R107" s="422"/>
      <c r="S107" s="422"/>
      <c r="T107" s="422"/>
      <c r="U107" s="422"/>
      <c r="V107" s="422"/>
      <c r="W107" s="422"/>
      <c r="X107" s="422"/>
      <c r="Y107" s="422"/>
      <c r="Z107" s="422"/>
      <c r="AA107" s="422"/>
      <c r="AB107" s="422"/>
      <c r="AC107" s="422"/>
      <c r="AD107" s="422"/>
      <c r="AE107" s="422"/>
      <c r="AF107" s="422"/>
      <c r="AG107" s="422"/>
      <c r="AH107" s="422"/>
      <c r="AI107" s="422"/>
      <c r="AJ107" s="422"/>
    </row>
    <row r="108" spans="7:36" s="421" customFormat="1" ht="15" customHeight="1" x14ac:dyDescent="0.3">
      <c r="G108" s="422"/>
      <c r="H108" s="422"/>
      <c r="I108" s="422"/>
      <c r="J108" s="422"/>
      <c r="K108" s="422"/>
      <c r="L108" s="422"/>
      <c r="M108" s="422"/>
      <c r="N108" s="422"/>
      <c r="O108" s="422"/>
      <c r="P108" s="422"/>
      <c r="Q108" s="422"/>
      <c r="R108" s="422"/>
      <c r="S108" s="422"/>
      <c r="T108" s="422"/>
      <c r="U108" s="422"/>
      <c r="V108" s="422"/>
      <c r="W108" s="422"/>
      <c r="X108" s="422"/>
      <c r="Y108" s="422"/>
      <c r="Z108" s="422"/>
      <c r="AA108" s="422"/>
      <c r="AB108" s="422"/>
      <c r="AC108" s="422"/>
      <c r="AD108" s="422"/>
      <c r="AE108" s="422"/>
      <c r="AF108" s="422"/>
      <c r="AG108" s="422"/>
      <c r="AH108" s="422"/>
      <c r="AI108" s="422"/>
      <c r="AJ108" s="422"/>
    </row>
    <row r="109" spans="7:36" s="421" customFormat="1" ht="15" customHeight="1" x14ac:dyDescent="0.3">
      <c r="G109" s="422"/>
      <c r="H109" s="422"/>
      <c r="I109" s="422"/>
      <c r="J109" s="422"/>
      <c r="K109" s="422"/>
      <c r="L109" s="422"/>
      <c r="M109" s="422"/>
      <c r="N109" s="422"/>
      <c r="O109" s="422"/>
      <c r="P109" s="422"/>
      <c r="Q109" s="422"/>
      <c r="R109" s="422"/>
      <c r="S109" s="422"/>
      <c r="T109" s="422"/>
      <c r="U109" s="422"/>
      <c r="V109" s="422"/>
      <c r="W109" s="422"/>
      <c r="X109" s="422"/>
      <c r="Y109" s="422"/>
      <c r="Z109" s="422"/>
      <c r="AA109" s="422"/>
      <c r="AB109" s="422"/>
      <c r="AC109" s="422"/>
      <c r="AD109" s="422"/>
      <c r="AE109" s="422"/>
      <c r="AF109" s="422"/>
      <c r="AG109" s="422"/>
      <c r="AH109" s="422"/>
      <c r="AI109" s="422"/>
      <c r="AJ109" s="422"/>
    </row>
    <row r="110" spans="7:36" s="421" customFormat="1" ht="15" customHeight="1" x14ac:dyDescent="0.3">
      <c r="G110" s="422"/>
      <c r="H110" s="422"/>
      <c r="I110" s="422"/>
      <c r="J110" s="422"/>
      <c r="K110" s="422"/>
      <c r="L110" s="422"/>
      <c r="M110" s="422"/>
      <c r="N110" s="422"/>
      <c r="O110" s="422"/>
      <c r="P110" s="422"/>
      <c r="Q110" s="422"/>
      <c r="R110" s="422"/>
      <c r="S110" s="422"/>
      <c r="T110" s="422"/>
      <c r="U110" s="422"/>
      <c r="V110" s="422"/>
      <c r="W110" s="422"/>
      <c r="X110" s="422"/>
      <c r="Y110" s="422"/>
      <c r="Z110" s="422"/>
      <c r="AA110" s="422"/>
      <c r="AB110" s="422"/>
      <c r="AC110" s="422"/>
      <c r="AD110" s="422"/>
      <c r="AE110" s="422"/>
      <c r="AF110" s="422"/>
      <c r="AG110" s="422"/>
      <c r="AH110" s="422"/>
      <c r="AI110" s="422"/>
      <c r="AJ110" s="422"/>
    </row>
    <row r="111" spans="7:36" s="421" customFormat="1" ht="15" customHeight="1" x14ac:dyDescent="0.3">
      <c r="G111" s="422"/>
      <c r="H111" s="422"/>
      <c r="I111" s="422"/>
      <c r="J111" s="422"/>
      <c r="K111" s="422"/>
      <c r="L111" s="422"/>
      <c r="M111" s="422"/>
      <c r="N111" s="422"/>
      <c r="O111" s="422"/>
      <c r="P111" s="422"/>
      <c r="Q111" s="422"/>
      <c r="R111" s="422"/>
      <c r="S111" s="422"/>
      <c r="T111" s="422"/>
      <c r="U111" s="422"/>
      <c r="V111" s="422"/>
      <c r="W111" s="422"/>
      <c r="X111" s="422"/>
      <c r="Y111" s="422"/>
      <c r="Z111" s="422"/>
      <c r="AA111" s="422"/>
      <c r="AB111" s="422"/>
      <c r="AC111" s="422"/>
      <c r="AD111" s="422"/>
      <c r="AE111" s="422"/>
      <c r="AF111" s="422"/>
      <c r="AG111" s="422"/>
      <c r="AH111" s="422"/>
      <c r="AI111" s="422"/>
      <c r="AJ111" s="422"/>
    </row>
    <row r="112" spans="7:36" s="421" customFormat="1" ht="15" customHeight="1" x14ac:dyDescent="0.3">
      <c r="G112" s="422"/>
      <c r="H112" s="422"/>
      <c r="I112" s="422"/>
      <c r="J112" s="422"/>
      <c r="K112" s="422"/>
      <c r="L112" s="422"/>
      <c r="M112" s="422"/>
      <c r="N112" s="422"/>
      <c r="O112" s="422"/>
      <c r="P112" s="422"/>
      <c r="Q112" s="422"/>
      <c r="R112" s="422"/>
      <c r="S112" s="422"/>
      <c r="T112" s="422"/>
      <c r="U112" s="422"/>
      <c r="V112" s="422"/>
      <c r="W112" s="422"/>
      <c r="X112" s="422"/>
      <c r="Y112" s="422"/>
      <c r="Z112" s="422"/>
      <c r="AA112" s="422"/>
      <c r="AB112" s="422"/>
      <c r="AC112" s="422"/>
      <c r="AD112" s="422"/>
      <c r="AE112" s="422"/>
      <c r="AF112" s="422"/>
      <c r="AG112" s="422"/>
      <c r="AH112" s="422"/>
      <c r="AI112" s="422"/>
      <c r="AJ112" s="422"/>
    </row>
    <row r="113" spans="7:36" s="421" customFormat="1" ht="15" customHeight="1" x14ac:dyDescent="0.3">
      <c r="G113" s="422"/>
      <c r="H113" s="422"/>
      <c r="I113" s="422"/>
      <c r="J113" s="422"/>
      <c r="K113" s="422"/>
      <c r="L113" s="422"/>
      <c r="M113" s="422"/>
      <c r="N113" s="422"/>
      <c r="O113" s="422"/>
      <c r="P113" s="422"/>
      <c r="Q113" s="422"/>
      <c r="R113" s="422"/>
      <c r="S113" s="422"/>
      <c r="T113" s="422"/>
      <c r="U113" s="422"/>
      <c r="V113" s="422"/>
      <c r="W113" s="422"/>
      <c r="X113" s="422"/>
      <c r="Y113" s="422"/>
      <c r="Z113" s="422"/>
      <c r="AA113" s="422"/>
      <c r="AB113" s="422"/>
      <c r="AC113" s="422"/>
      <c r="AD113" s="422"/>
      <c r="AE113" s="422"/>
      <c r="AF113" s="422"/>
      <c r="AG113" s="422"/>
      <c r="AH113" s="422"/>
      <c r="AI113" s="422"/>
      <c r="AJ113" s="422"/>
    </row>
    <row r="114" spans="7:36" s="421" customFormat="1" ht="15" customHeight="1" x14ac:dyDescent="0.3">
      <c r="G114" s="422"/>
      <c r="H114" s="422"/>
      <c r="I114" s="422"/>
      <c r="J114" s="422"/>
      <c r="K114" s="422"/>
      <c r="L114" s="422"/>
      <c r="M114" s="422"/>
      <c r="N114" s="422"/>
      <c r="O114" s="422"/>
      <c r="P114" s="422"/>
      <c r="Q114" s="422"/>
      <c r="R114" s="422"/>
      <c r="S114" s="422"/>
      <c r="T114" s="422"/>
      <c r="U114" s="422"/>
      <c r="V114" s="422"/>
      <c r="W114" s="422"/>
      <c r="X114" s="422"/>
      <c r="Y114" s="422"/>
      <c r="Z114" s="422"/>
      <c r="AA114" s="422"/>
      <c r="AB114" s="422"/>
      <c r="AC114" s="422"/>
      <c r="AD114" s="422"/>
      <c r="AE114" s="422"/>
      <c r="AF114" s="422"/>
      <c r="AG114" s="422"/>
      <c r="AH114" s="422"/>
      <c r="AI114" s="422"/>
      <c r="AJ114" s="422"/>
    </row>
    <row r="115" spans="7:36" s="421" customFormat="1" ht="15" customHeight="1" x14ac:dyDescent="0.3">
      <c r="G115" s="422"/>
      <c r="H115" s="422"/>
      <c r="I115" s="422"/>
      <c r="J115" s="422"/>
      <c r="K115" s="422"/>
      <c r="L115" s="422"/>
      <c r="M115" s="422"/>
      <c r="N115" s="422"/>
      <c r="O115" s="422"/>
      <c r="P115" s="422"/>
      <c r="Q115" s="422"/>
      <c r="R115" s="422"/>
      <c r="S115" s="422"/>
      <c r="T115" s="422"/>
      <c r="U115" s="422"/>
      <c r="V115" s="422"/>
      <c r="W115" s="422"/>
      <c r="X115" s="422"/>
      <c r="Y115" s="422"/>
      <c r="Z115" s="422"/>
      <c r="AA115" s="422"/>
      <c r="AB115" s="422"/>
      <c r="AC115" s="422"/>
      <c r="AD115" s="422"/>
      <c r="AE115" s="422"/>
      <c r="AF115" s="422"/>
      <c r="AG115" s="422"/>
      <c r="AH115" s="422"/>
      <c r="AI115" s="422"/>
      <c r="AJ115" s="422"/>
    </row>
    <row r="116" spans="7:36" s="421" customFormat="1" ht="15" customHeight="1" x14ac:dyDescent="0.3">
      <c r="G116" s="422"/>
      <c r="H116" s="422"/>
      <c r="I116" s="422"/>
      <c r="J116" s="422"/>
      <c r="K116" s="422"/>
      <c r="L116" s="422"/>
      <c r="M116" s="422"/>
      <c r="N116" s="422"/>
      <c r="O116" s="422"/>
      <c r="P116" s="422"/>
      <c r="Q116" s="422"/>
      <c r="R116" s="422"/>
      <c r="S116" s="422"/>
      <c r="T116" s="422"/>
      <c r="U116" s="422"/>
      <c r="V116" s="422"/>
      <c r="W116" s="422"/>
      <c r="X116" s="422"/>
      <c r="Y116" s="422"/>
      <c r="Z116" s="422"/>
      <c r="AA116" s="422"/>
      <c r="AB116" s="422"/>
      <c r="AC116" s="422"/>
      <c r="AD116" s="422"/>
      <c r="AE116" s="422"/>
      <c r="AF116" s="422"/>
      <c r="AG116" s="422"/>
      <c r="AH116" s="422"/>
      <c r="AI116" s="422"/>
      <c r="AJ116" s="422"/>
    </row>
    <row r="117" spans="7:36" s="421" customFormat="1" ht="15" customHeight="1" x14ac:dyDescent="0.3">
      <c r="G117" s="422"/>
      <c r="H117" s="422"/>
      <c r="I117" s="422"/>
      <c r="J117" s="422"/>
      <c r="K117" s="422"/>
      <c r="L117" s="422"/>
      <c r="M117" s="422"/>
      <c r="N117" s="422"/>
      <c r="O117" s="422"/>
      <c r="P117" s="422"/>
      <c r="Q117" s="422"/>
      <c r="R117" s="422"/>
      <c r="S117" s="422"/>
      <c r="T117" s="422"/>
      <c r="U117" s="422"/>
      <c r="V117" s="422"/>
      <c r="W117" s="422"/>
      <c r="X117" s="422"/>
      <c r="Y117" s="422"/>
      <c r="Z117" s="422"/>
      <c r="AA117" s="422"/>
      <c r="AB117" s="422"/>
      <c r="AC117" s="422"/>
      <c r="AD117" s="422"/>
      <c r="AE117" s="422"/>
      <c r="AF117" s="422"/>
      <c r="AG117" s="422"/>
      <c r="AH117" s="422"/>
      <c r="AI117" s="422"/>
      <c r="AJ117" s="422"/>
    </row>
    <row r="118" spans="7:36" s="421" customFormat="1" ht="15" customHeight="1" x14ac:dyDescent="0.3">
      <c r="G118" s="422"/>
      <c r="H118" s="422"/>
      <c r="I118" s="422"/>
      <c r="J118" s="422"/>
      <c r="K118" s="422"/>
      <c r="L118" s="422"/>
      <c r="M118" s="422"/>
      <c r="N118" s="422"/>
      <c r="O118" s="422"/>
      <c r="P118" s="422"/>
      <c r="Q118" s="422"/>
      <c r="R118" s="422"/>
      <c r="S118" s="422"/>
      <c r="T118" s="422"/>
      <c r="U118" s="422"/>
      <c r="V118" s="422"/>
      <c r="W118" s="422"/>
      <c r="X118" s="422"/>
      <c r="Y118" s="422"/>
      <c r="Z118" s="422"/>
      <c r="AA118" s="422"/>
      <c r="AB118" s="422"/>
      <c r="AC118" s="422"/>
      <c r="AD118" s="422"/>
      <c r="AE118" s="422"/>
      <c r="AF118" s="422"/>
      <c r="AG118" s="422"/>
      <c r="AH118" s="422"/>
      <c r="AI118" s="422"/>
      <c r="AJ118" s="422"/>
    </row>
    <row r="119" spans="7:36" s="421" customFormat="1" ht="15" customHeight="1" x14ac:dyDescent="0.3">
      <c r="G119" s="422"/>
      <c r="H119" s="422"/>
      <c r="I119" s="422"/>
      <c r="J119" s="422"/>
      <c r="K119" s="422"/>
      <c r="L119" s="422"/>
      <c r="M119" s="422"/>
      <c r="N119" s="422"/>
      <c r="O119" s="422"/>
      <c r="P119" s="422"/>
      <c r="Q119" s="422"/>
      <c r="R119" s="422"/>
      <c r="S119" s="422"/>
      <c r="T119" s="422"/>
      <c r="U119" s="422"/>
      <c r="V119" s="422"/>
      <c r="W119" s="422"/>
      <c r="X119" s="422"/>
      <c r="Y119" s="422"/>
      <c r="Z119" s="422"/>
      <c r="AA119" s="422"/>
      <c r="AB119" s="422"/>
      <c r="AC119" s="422"/>
      <c r="AD119" s="422"/>
      <c r="AE119" s="422"/>
      <c r="AF119" s="422"/>
      <c r="AG119" s="422"/>
      <c r="AH119" s="422"/>
      <c r="AI119" s="422"/>
      <c r="AJ119" s="422"/>
    </row>
    <row r="120" spans="7:36" s="421" customFormat="1" ht="15" customHeight="1" x14ac:dyDescent="0.3">
      <c r="G120" s="422"/>
      <c r="H120" s="422"/>
      <c r="I120" s="422"/>
      <c r="J120" s="422"/>
      <c r="K120" s="422"/>
      <c r="L120" s="422"/>
      <c r="M120" s="422"/>
      <c r="N120" s="422"/>
      <c r="O120" s="422"/>
      <c r="P120" s="422"/>
      <c r="Q120" s="422"/>
      <c r="R120" s="422"/>
      <c r="S120" s="422"/>
      <c r="T120" s="422"/>
      <c r="U120" s="422"/>
      <c r="V120" s="422"/>
      <c r="W120" s="422"/>
      <c r="X120" s="422"/>
      <c r="Y120" s="422"/>
      <c r="Z120" s="422"/>
      <c r="AA120" s="422"/>
      <c r="AB120" s="422"/>
      <c r="AC120" s="422"/>
      <c r="AD120" s="422"/>
      <c r="AE120" s="422"/>
      <c r="AF120" s="422"/>
      <c r="AG120" s="422"/>
      <c r="AH120" s="422"/>
      <c r="AI120" s="422"/>
      <c r="AJ120" s="422"/>
    </row>
    <row r="121" spans="7:36" s="421" customFormat="1" ht="15" customHeight="1" x14ac:dyDescent="0.3">
      <c r="G121" s="422"/>
      <c r="H121" s="422"/>
      <c r="I121" s="422"/>
      <c r="J121" s="422"/>
      <c r="K121" s="422"/>
      <c r="L121" s="422"/>
      <c r="M121" s="422"/>
      <c r="N121" s="422"/>
      <c r="O121" s="422"/>
      <c r="P121" s="422"/>
      <c r="Q121" s="422"/>
      <c r="R121" s="422"/>
      <c r="S121" s="422"/>
      <c r="T121" s="422"/>
      <c r="U121" s="422"/>
      <c r="V121" s="422"/>
      <c r="W121" s="422"/>
      <c r="X121" s="422"/>
      <c r="Y121" s="422"/>
      <c r="Z121" s="422"/>
      <c r="AA121" s="422"/>
      <c r="AB121" s="422"/>
      <c r="AC121" s="422"/>
      <c r="AD121" s="422"/>
      <c r="AE121" s="422"/>
      <c r="AF121" s="422"/>
      <c r="AG121" s="422"/>
      <c r="AH121" s="422"/>
      <c r="AI121" s="422"/>
      <c r="AJ121" s="422"/>
    </row>
    <row r="122" spans="7:36" s="421" customFormat="1" ht="15" customHeight="1" x14ac:dyDescent="0.3">
      <c r="G122" s="422"/>
      <c r="H122" s="422"/>
      <c r="I122" s="422"/>
      <c r="J122" s="422"/>
      <c r="K122" s="422"/>
      <c r="L122" s="422"/>
      <c r="M122" s="422"/>
      <c r="N122" s="422"/>
      <c r="O122" s="422"/>
      <c r="P122" s="422"/>
      <c r="Q122" s="422"/>
      <c r="R122" s="422"/>
      <c r="S122" s="422"/>
      <c r="T122" s="422"/>
      <c r="U122" s="422"/>
      <c r="V122" s="422"/>
      <c r="W122" s="422"/>
      <c r="X122" s="422"/>
      <c r="Y122" s="422"/>
      <c r="Z122" s="422"/>
      <c r="AA122" s="422"/>
      <c r="AB122" s="422"/>
      <c r="AC122" s="422"/>
      <c r="AD122" s="422"/>
      <c r="AE122" s="422"/>
      <c r="AF122" s="422"/>
      <c r="AG122" s="422"/>
      <c r="AH122" s="422"/>
      <c r="AI122" s="422"/>
      <c r="AJ122" s="422"/>
    </row>
    <row r="123" spans="7:36" s="421" customFormat="1" ht="15" customHeight="1" x14ac:dyDescent="0.3">
      <c r="G123" s="422"/>
      <c r="H123" s="422"/>
      <c r="I123" s="422"/>
      <c r="J123" s="422"/>
      <c r="K123" s="422"/>
      <c r="L123" s="422"/>
      <c r="M123" s="422"/>
      <c r="N123" s="422"/>
      <c r="O123" s="422"/>
      <c r="P123" s="422"/>
      <c r="Q123" s="422"/>
      <c r="R123" s="422"/>
      <c r="S123" s="422"/>
      <c r="T123" s="422"/>
      <c r="U123" s="422"/>
      <c r="V123" s="422"/>
      <c r="W123" s="422"/>
      <c r="X123" s="422"/>
      <c r="Y123" s="422"/>
      <c r="Z123" s="422"/>
      <c r="AA123" s="422"/>
      <c r="AB123" s="422"/>
      <c r="AC123" s="422"/>
      <c r="AD123" s="422"/>
      <c r="AE123" s="422"/>
      <c r="AF123" s="422"/>
      <c r="AG123" s="422"/>
      <c r="AH123" s="422"/>
      <c r="AI123" s="422"/>
      <c r="AJ123" s="422"/>
    </row>
    <row r="124" spans="7:36" s="421" customFormat="1" ht="15" customHeight="1" x14ac:dyDescent="0.3">
      <c r="G124" s="422"/>
      <c r="H124" s="422"/>
      <c r="I124" s="422"/>
      <c r="J124" s="422"/>
      <c r="K124" s="422"/>
      <c r="L124" s="422"/>
      <c r="M124" s="422"/>
      <c r="N124" s="422"/>
      <c r="O124" s="422"/>
      <c r="P124" s="422"/>
      <c r="Q124" s="422"/>
      <c r="R124" s="422"/>
      <c r="S124" s="422"/>
      <c r="T124" s="422"/>
      <c r="U124" s="422"/>
      <c r="V124" s="422"/>
      <c r="W124" s="422"/>
      <c r="X124" s="422"/>
      <c r="Y124" s="422"/>
      <c r="Z124" s="422"/>
      <c r="AA124" s="422"/>
      <c r="AB124" s="422"/>
      <c r="AC124" s="422"/>
      <c r="AD124" s="422"/>
      <c r="AE124" s="422"/>
      <c r="AF124" s="422"/>
      <c r="AG124" s="422"/>
      <c r="AH124" s="422"/>
      <c r="AI124" s="422"/>
      <c r="AJ124" s="422"/>
    </row>
    <row r="125" spans="7:36" s="421" customFormat="1" ht="15" customHeight="1" x14ac:dyDescent="0.3">
      <c r="G125" s="422"/>
      <c r="H125" s="422"/>
      <c r="I125" s="422"/>
      <c r="J125" s="422"/>
      <c r="K125" s="422"/>
      <c r="L125" s="422"/>
      <c r="M125" s="422"/>
      <c r="N125" s="422"/>
      <c r="O125" s="422"/>
      <c r="P125" s="422"/>
      <c r="Q125" s="422"/>
      <c r="R125" s="422"/>
      <c r="S125" s="422"/>
      <c r="T125" s="422"/>
      <c r="U125" s="422"/>
      <c r="V125" s="422"/>
      <c r="W125" s="422"/>
      <c r="X125" s="422"/>
      <c r="Y125" s="422"/>
      <c r="Z125" s="422"/>
      <c r="AA125" s="422"/>
      <c r="AB125" s="422"/>
      <c r="AC125" s="422"/>
      <c r="AD125" s="422"/>
      <c r="AE125" s="422"/>
      <c r="AF125" s="422"/>
      <c r="AG125" s="422"/>
      <c r="AH125" s="422"/>
      <c r="AI125" s="422"/>
      <c r="AJ125" s="422"/>
    </row>
    <row r="126" spans="7:36" s="421" customFormat="1" ht="15" customHeight="1" x14ac:dyDescent="0.3">
      <c r="G126" s="422"/>
      <c r="H126" s="422"/>
      <c r="I126" s="422"/>
      <c r="J126" s="422"/>
      <c r="K126" s="422"/>
      <c r="L126" s="422"/>
      <c r="M126" s="422"/>
      <c r="N126" s="422"/>
      <c r="O126" s="422"/>
      <c r="P126" s="422"/>
      <c r="Q126" s="422"/>
      <c r="R126" s="422"/>
      <c r="S126" s="422"/>
      <c r="T126" s="422"/>
      <c r="U126" s="422"/>
      <c r="V126" s="422"/>
      <c r="W126" s="422"/>
      <c r="X126" s="422"/>
      <c r="Y126" s="422"/>
      <c r="Z126" s="422"/>
      <c r="AA126" s="422"/>
      <c r="AB126" s="422"/>
      <c r="AC126" s="422"/>
      <c r="AD126" s="422"/>
      <c r="AE126" s="422"/>
      <c r="AF126" s="422"/>
      <c r="AG126" s="422"/>
      <c r="AH126" s="422"/>
      <c r="AI126" s="422"/>
      <c r="AJ126" s="422"/>
    </row>
    <row r="127" spans="7:36" s="421" customFormat="1" ht="15" customHeight="1" x14ac:dyDescent="0.3">
      <c r="G127" s="422"/>
      <c r="H127" s="422"/>
      <c r="I127" s="422"/>
      <c r="J127" s="422"/>
      <c r="K127" s="422"/>
      <c r="L127" s="422"/>
      <c r="M127" s="422"/>
      <c r="N127" s="422"/>
      <c r="O127" s="422"/>
      <c r="P127" s="422"/>
      <c r="Q127" s="422"/>
      <c r="R127" s="422"/>
      <c r="S127" s="422"/>
      <c r="T127" s="422"/>
      <c r="U127" s="422"/>
      <c r="V127" s="422"/>
      <c r="W127" s="422"/>
      <c r="X127" s="422"/>
      <c r="Y127" s="422"/>
      <c r="Z127" s="422"/>
      <c r="AA127" s="422"/>
      <c r="AB127" s="422"/>
      <c r="AC127" s="422"/>
      <c r="AD127" s="422"/>
      <c r="AE127" s="422"/>
      <c r="AF127" s="422"/>
      <c r="AG127" s="422"/>
      <c r="AH127" s="422"/>
      <c r="AI127" s="422"/>
      <c r="AJ127" s="422"/>
    </row>
    <row r="128" spans="7:36" s="421" customFormat="1" ht="15" customHeight="1" x14ac:dyDescent="0.3">
      <c r="G128" s="422"/>
      <c r="H128" s="422"/>
      <c r="I128" s="422"/>
      <c r="J128" s="422"/>
      <c r="K128" s="422"/>
      <c r="L128" s="422"/>
      <c r="M128" s="422"/>
      <c r="N128" s="422"/>
      <c r="O128" s="422"/>
      <c r="P128" s="422"/>
      <c r="Q128" s="422"/>
      <c r="R128" s="422"/>
      <c r="S128" s="422"/>
      <c r="T128" s="422"/>
      <c r="U128" s="422"/>
      <c r="V128" s="422"/>
      <c r="W128" s="422"/>
      <c r="X128" s="422"/>
      <c r="Y128" s="422"/>
      <c r="Z128" s="422"/>
      <c r="AA128" s="422"/>
      <c r="AB128" s="422"/>
      <c r="AC128" s="422"/>
      <c r="AD128" s="422"/>
      <c r="AE128" s="422"/>
      <c r="AF128" s="422"/>
      <c r="AG128" s="422"/>
      <c r="AH128" s="422"/>
      <c r="AI128" s="422"/>
      <c r="AJ128" s="422"/>
    </row>
    <row r="129" spans="7:36" s="421" customFormat="1" ht="15" customHeight="1" x14ac:dyDescent="0.3">
      <c r="G129" s="422"/>
      <c r="H129" s="422"/>
      <c r="I129" s="422"/>
      <c r="J129" s="422"/>
      <c r="K129" s="422"/>
      <c r="L129" s="422"/>
      <c r="M129" s="422"/>
      <c r="N129" s="422"/>
      <c r="O129" s="422"/>
      <c r="P129" s="422"/>
      <c r="Q129" s="422"/>
      <c r="R129" s="422"/>
      <c r="S129" s="422"/>
      <c r="T129" s="422"/>
      <c r="U129" s="422"/>
      <c r="V129" s="422"/>
      <c r="W129" s="422"/>
      <c r="X129" s="422"/>
      <c r="Y129" s="422"/>
      <c r="Z129" s="422"/>
      <c r="AA129" s="422"/>
      <c r="AB129" s="422"/>
      <c r="AC129" s="422"/>
      <c r="AD129" s="422"/>
      <c r="AE129" s="422"/>
      <c r="AF129" s="422"/>
      <c r="AG129" s="422"/>
      <c r="AH129" s="422"/>
      <c r="AI129" s="422"/>
      <c r="AJ129" s="422"/>
    </row>
    <row r="130" spans="7:36" s="421" customFormat="1" ht="15" customHeight="1" x14ac:dyDescent="0.3">
      <c r="G130" s="422"/>
      <c r="H130" s="422"/>
      <c r="I130" s="422"/>
      <c r="J130" s="422"/>
      <c r="K130" s="422"/>
      <c r="L130" s="422"/>
      <c r="M130" s="422"/>
      <c r="N130" s="422"/>
      <c r="O130" s="422"/>
      <c r="P130" s="422"/>
      <c r="Q130" s="422"/>
      <c r="R130" s="422"/>
      <c r="S130" s="422"/>
      <c r="T130" s="422"/>
      <c r="U130" s="422"/>
      <c r="V130" s="422"/>
      <c r="W130" s="422"/>
      <c r="X130" s="422"/>
      <c r="Y130" s="422"/>
      <c r="Z130" s="422"/>
      <c r="AA130" s="422"/>
      <c r="AB130" s="422"/>
      <c r="AC130" s="422"/>
      <c r="AD130" s="422"/>
      <c r="AE130" s="422"/>
      <c r="AF130" s="422"/>
      <c r="AG130" s="422"/>
      <c r="AH130" s="422"/>
      <c r="AI130" s="422"/>
      <c r="AJ130" s="422"/>
    </row>
    <row r="131" spans="7:36" s="421" customFormat="1" ht="15" customHeight="1" x14ac:dyDescent="0.3">
      <c r="G131" s="422"/>
      <c r="H131" s="422"/>
      <c r="I131" s="422"/>
      <c r="J131" s="422"/>
      <c r="K131" s="422"/>
      <c r="L131" s="422"/>
      <c r="M131" s="422"/>
      <c r="N131" s="422"/>
      <c r="O131" s="422"/>
      <c r="P131" s="422"/>
      <c r="Q131" s="422"/>
      <c r="R131" s="422"/>
      <c r="S131" s="422"/>
      <c r="T131" s="422"/>
      <c r="U131" s="422"/>
      <c r="V131" s="422"/>
      <c r="W131" s="422"/>
      <c r="X131" s="422"/>
      <c r="Y131" s="422"/>
      <c r="Z131" s="422"/>
      <c r="AA131" s="422"/>
      <c r="AB131" s="422"/>
      <c r="AC131" s="422"/>
      <c r="AD131" s="422"/>
      <c r="AE131" s="422"/>
      <c r="AF131" s="422"/>
      <c r="AG131" s="422"/>
      <c r="AH131" s="422"/>
      <c r="AI131" s="422"/>
      <c r="AJ131" s="422"/>
    </row>
    <row r="132" spans="7:36" s="421" customFormat="1" ht="15" customHeight="1" x14ac:dyDescent="0.3">
      <c r="G132" s="422"/>
      <c r="H132" s="422"/>
      <c r="I132" s="422"/>
      <c r="J132" s="422"/>
      <c r="K132" s="422"/>
      <c r="L132" s="422"/>
      <c r="M132" s="422"/>
      <c r="N132" s="422"/>
      <c r="O132" s="422"/>
      <c r="P132" s="422"/>
      <c r="Q132" s="422"/>
      <c r="R132" s="422"/>
      <c r="S132" s="422"/>
      <c r="T132" s="422"/>
      <c r="U132" s="422"/>
      <c r="V132" s="422"/>
      <c r="W132" s="422"/>
      <c r="X132" s="422"/>
      <c r="Y132" s="422"/>
      <c r="Z132" s="422"/>
      <c r="AA132" s="422"/>
      <c r="AB132" s="422"/>
      <c r="AC132" s="422"/>
      <c r="AD132" s="422"/>
      <c r="AE132" s="422"/>
      <c r="AF132" s="422"/>
      <c r="AG132" s="422"/>
      <c r="AH132" s="422"/>
      <c r="AI132" s="422"/>
      <c r="AJ132" s="422"/>
    </row>
    <row r="133" spans="7:36" s="421" customFormat="1" ht="15" customHeight="1" x14ac:dyDescent="0.3">
      <c r="G133" s="422"/>
      <c r="H133" s="422"/>
      <c r="I133" s="422"/>
      <c r="J133" s="422"/>
      <c r="K133" s="422"/>
      <c r="L133" s="422"/>
      <c r="M133" s="422"/>
      <c r="N133" s="422"/>
      <c r="O133" s="422"/>
      <c r="P133" s="422"/>
      <c r="Q133" s="422"/>
      <c r="R133" s="422"/>
      <c r="S133" s="422"/>
      <c r="T133" s="422"/>
      <c r="U133" s="422"/>
      <c r="V133" s="422"/>
      <c r="W133" s="422"/>
      <c r="X133" s="422"/>
      <c r="Y133" s="422"/>
      <c r="Z133" s="422"/>
      <c r="AA133" s="422"/>
      <c r="AB133" s="422"/>
      <c r="AC133" s="422"/>
      <c r="AD133" s="422"/>
      <c r="AE133" s="422"/>
      <c r="AF133" s="422"/>
      <c r="AG133" s="422"/>
      <c r="AH133" s="422"/>
      <c r="AI133" s="422"/>
      <c r="AJ133" s="422"/>
    </row>
    <row r="134" spans="7:36" s="421" customFormat="1" ht="15" customHeight="1" x14ac:dyDescent="0.3">
      <c r="G134" s="422"/>
      <c r="H134" s="422"/>
      <c r="I134" s="422"/>
      <c r="J134" s="422"/>
      <c r="K134" s="422"/>
      <c r="L134" s="422"/>
      <c r="M134" s="422"/>
      <c r="N134" s="422"/>
      <c r="O134" s="422"/>
      <c r="P134" s="422"/>
      <c r="Q134" s="422"/>
      <c r="R134" s="422"/>
      <c r="S134" s="422"/>
      <c r="T134" s="422"/>
      <c r="U134" s="422"/>
      <c r="V134" s="422"/>
      <c r="W134" s="422"/>
      <c r="X134" s="422"/>
      <c r="Y134" s="422"/>
      <c r="Z134" s="422"/>
      <c r="AA134" s="422"/>
      <c r="AB134" s="422"/>
      <c r="AC134" s="422"/>
      <c r="AD134" s="422"/>
      <c r="AE134" s="422"/>
      <c r="AF134" s="422"/>
      <c r="AG134" s="422"/>
      <c r="AH134" s="422"/>
      <c r="AI134" s="422"/>
      <c r="AJ134" s="422"/>
    </row>
    <row r="135" spans="7:36" s="421" customFormat="1" ht="15" customHeight="1" x14ac:dyDescent="0.3">
      <c r="G135" s="422"/>
      <c r="H135" s="422"/>
      <c r="I135" s="422"/>
      <c r="J135" s="422"/>
      <c r="K135" s="422"/>
      <c r="L135" s="422"/>
      <c r="M135" s="422"/>
      <c r="N135" s="422"/>
      <c r="O135" s="422"/>
      <c r="P135" s="422"/>
      <c r="Q135" s="422"/>
      <c r="R135" s="422"/>
      <c r="S135" s="422"/>
      <c r="T135" s="422"/>
      <c r="U135" s="422"/>
      <c r="V135" s="422"/>
      <c r="W135" s="422"/>
      <c r="X135" s="422"/>
      <c r="Y135" s="422"/>
      <c r="Z135" s="422"/>
      <c r="AA135" s="422"/>
      <c r="AB135" s="422"/>
      <c r="AC135" s="422"/>
      <c r="AD135" s="422"/>
      <c r="AE135" s="422"/>
      <c r="AF135" s="422"/>
      <c r="AG135" s="422"/>
      <c r="AH135" s="422"/>
      <c r="AI135" s="422"/>
      <c r="AJ135" s="422"/>
    </row>
    <row r="136" spans="7:36" s="421" customFormat="1" ht="15" customHeight="1" x14ac:dyDescent="0.3">
      <c r="G136" s="422"/>
      <c r="H136" s="422"/>
      <c r="I136" s="422"/>
      <c r="J136" s="422"/>
      <c r="K136" s="422"/>
      <c r="L136" s="422"/>
      <c r="M136" s="422"/>
      <c r="N136" s="422"/>
      <c r="O136" s="422"/>
      <c r="P136" s="422"/>
      <c r="Q136" s="422"/>
      <c r="R136" s="422"/>
      <c r="S136" s="422"/>
      <c r="T136" s="422"/>
      <c r="U136" s="422"/>
      <c r="V136" s="422"/>
      <c r="W136" s="422"/>
      <c r="X136" s="422"/>
      <c r="Y136" s="422"/>
      <c r="Z136" s="422"/>
      <c r="AA136" s="422"/>
      <c r="AB136" s="422"/>
      <c r="AC136" s="422"/>
      <c r="AD136" s="422"/>
      <c r="AE136" s="422"/>
      <c r="AF136" s="422"/>
      <c r="AG136" s="422"/>
      <c r="AH136" s="422"/>
      <c r="AI136" s="422"/>
      <c r="AJ136" s="422"/>
    </row>
    <row r="137" spans="7:36" s="421" customFormat="1" ht="15" customHeight="1" x14ac:dyDescent="0.3">
      <c r="G137" s="422"/>
      <c r="H137" s="422"/>
      <c r="I137" s="422"/>
      <c r="J137" s="422"/>
      <c r="K137" s="422"/>
      <c r="L137" s="422"/>
      <c r="M137" s="422"/>
      <c r="N137" s="422"/>
      <c r="O137" s="422"/>
      <c r="P137" s="422"/>
      <c r="Q137" s="422"/>
      <c r="R137" s="422"/>
      <c r="S137" s="422"/>
      <c r="T137" s="422"/>
      <c r="U137" s="422"/>
      <c r="V137" s="422"/>
      <c r="W137" s="422"/>
      <c r="X137" s="422"/>
      <c r="Y137" s="422"/>
      <c r="Z137" s="422"/>
      <c r="AA137" s="422"/>
      <c r="AB137" s="422"/>
      <c r="AC137" s="422"/>
      <c r="AD137" s="422"/>
      <c r="AE137" s="422"/>
      <c r="AF137" s="422"/>
      <c r="AG137" s="422"/>
      <c r="AH137" s="422"/>
      <c r="AI137" s="422"/>
      <c r="AJ137" s="422"/>
    </row>
    <row r="138" spans="7:36" s="421" customFormat="1" ht="15" customHeight="1" x14ac:dyDescent="0.3">
      <c r="G138" s="422"/>
      <c r="H138" s="422"/>
      <c r="I138" s="422"/>
      <c r="J138" s="422"/>
      <c r="K138" s="422"/>
      <c r="L138" s="422"/>
      <c r="M138" s="422"/>
      <c r="N138" s="422"/>
      <c r="O138" s="422"/>
      <c r="P138" s="422"/>
      <c r="Q138" s="422"/>
      <c r="R138" s="422"/>
      <c r="S138" s="422"/>
      <c r="T138" s="422"/>
      <c r="U138" s="422"/>
      <c r="V138" s="422"/>
      <c r="W138" s="422"/>
      <c r="X138" s="422"/>
      <c r="Y138" s="422"/>
      <c r="Z138" s="422"/>
      <c r="AA138" s="422"/>
      <c r="AB138" s="422"/>
      <c r="AC138" s="422"/>
      <c r="AD138" s="422"/>
      <c r="AE138" s="422"/>
      <c r="AF138" s="422"/>
      <c r="AG138" s="422"/>
      <c r="AH138" s="422"/>
      <c r="AI138" s="422"/>
      <c r="AJ138" s="422"/>
    </row>
    <row r="139" spans="7:36" s="421" customFormat="1" ht="15" customHeight="1" x14ac:dyDescent="0.3">
      <c r="G139" s="422"/>
      <c r="H139" s="422"/>
      <c r="I139" s="422"/>
      <c r="J139" s="422"/>
      <c r="K139" s="422"/>
      <c r="L139" s="422"/>
      <c r="M139" s="422"/>
      <c r="N139" s="422"/>
      <c r="O139" s="422"/>
      <c r="P139" s="422"/>
      <c r="Q139" s="422"/>
      <c r="R139" s="422"/>
      <c r="S139" s="422"/>
      <c r="T139" s="422"/>
      <c r="U139" s="422"/>
      <c r="V139" s="422"/>
      <c r="W139" s="422"/>
      <c r="X139" s="422"/>
      <c r="Y139" s="422"/>
      <c r="Z139" s="422"/>
      <c r="AA139" s="422"/>
      <c r="AB139" s="422"/>
      <c r="AC139" s="422"/>
      <c r="AD139" s="422"/>
      <c r="AE139" s="422"/>
      <c r="AF139" s="422"/>
      <c r="AG139" s="422"/>
      <c r="AH139" s="422"/>
      <c r="AI139" s="422"/>
      <c r="AJ139" s="422"/>
    </row>
    <row r="140" spans="7:36" s="421" customFormat="1" ht="15" customHeight="1" x14ac:dyDescent="0.3">
      <c r="G140" s="422"/>
      <c r="H140" s="422"/>
      <c r="I140" s="422"/>
      <c r="J140" s="422"/>
      <c r="K140" s="422"/>
      <c r="L140" s="422"/>
      <c r="M140" s="422"/>
      <c r="N140" s="422"/>
      <c r="O140" s="422"/>
      <c r="P140" s="422"/>
      <c r="Q140" s="422"/>
      <c r="R140" s="422"/>
      <c r="S140" s="422"/>
      <c r="T140" s="422"/>
      <c r="U140" s="422"/>
      <c r="V140" s="422"/>
      <c r="W140" s="422"/>
      <c r="X140" s="422"/>
      <c r="Y140" s="422"/>
      <c r="Z140" s="422"/>
      <c r="AA140" s="422"/>
      <c r="AB140" s="422"/>
      <c r="AC140" s="422"/>
      <c r="AD140" s="422"/>
      <c r="AE140" s="422"/>
      <c r="AF140" s="422"/>
      <c r="AG140" s="422"/>
      <c r="AH140" s="422"/>
      <c r="AI140" s="422"/>
      <c r="AJ140" s="422"/>
    </row>
    <row r="141" spans="7:36" s="421" customFormat="1" ht="15" customHeight="1" x14ac:dyDescent="0.3">
      <c r="G141" s="422"/>
      <c r="H141" s="422"/>
      <c r="I141" s="422"/>
      <c r="J141" s="422"/>
      <c r="K141" s="422"/>
      <c r="L141" s="422"/>
      <c r="M141" s="422"/>
      <c r="N141" s="422"/>
      <c r="O141" s="422"/>
      <c r="P141" s="422"/>
      <c r="Q141" s="422"/>
      <c r="R141" s="422"/>
      <c r="S141" s="422"/>
      <c r="T141" s="422"/>
      <c r="U141" s="422"/>
      <c r="V141" s="422"/>
      <c r="W141" s="422"/>
      <c r="X141" s="422"/>
      <c r="Y141" s="422"/>
      <c r="Z141" s="422"/>
      <c r="AA141" s="422"/>
      <c r="AB141" s="422"/>
      <c r="AC141" s="422"/>
      <c r="AD141" s="422"/>
      <c r="AE141" s="422"/>
      <c r="AF141" s="422"/>
      <c r="AG141" s="422"/>
      <c r="AH141" s="422"/>
      <c r="AI141" s="422"/>
      <c r="AJ141" s="422"/>
    </row>
    <row r="142" spans="7:36" s="421" customFormat="1" ht="15" customHeight="1" x14ac:dyDescent="0.3">
      <c r="G142" s="422"/>
      <c r="H142" s="422"/>
      <c r="I142" s="422"/>
      <c r="J142" s="422"/>
      <c r="K142" s="422"/>
      <c r="L142" s="422"/>
      <c r="M142" s="422"/>
      <c r="N142" s="422"/>
      <c r="O142" s="422"/>
      <c r="P142" s="422"/>
      <c r="Q142" s="422"/>
      <c r="R142" s="422"/>
      <c r="S142" s="422"/>
      <c r="T142" s="422"/>
      <c r="U142" s="422"/>
      <c r="V142" s="422"/>
      <c r="W142" s="422"/>
      <c r="X142" s="422"/>
      <c r="Y142" s="422"/>
      <c r="Z142" s="422"/>
      <c r="AA142" s="422"/>
      <c r="AB142" s="422"/>
      <c r="AC142" s="422"/>
      <c r="AD142" s="422"/>
      <c r="AE142" s="422"/>
      <c r="AF142" s="422"/>
      <c r="AG142" s="422"/>
      <c r="AH142" s="422"/>
      <c r="AI142" s="422"/>
      <c r="AJ142" s="422"/>
    </row>
    <row r="143" spans="7:36" s="421" customFormat="1" ht="15" customHeight="1" x14ac:dyDescent="0.3">
      <c r="G143" s="422"/>
      <c r="H143" s="422"/>
      <c r="I143" s="422"/>
      <c r="J143" s="422"/>
      <c r="K143" s="422"/>
      <c r="L143" s="422"/>
      <c r="M143" s="422"/>
      <c r="N143" s="422"/>
      <c r="O143" s="422"/>
      <c r="P143" s="422"/>
      <c r="Q143" s="422"/>
      <c r="R143" s="422"/>
      <c r="S143" s="422"/>
      <c r="T143" s="422"/>
      <c r="U143" s="422"/>
      <c r="V143" s="422"/>
      <c r="W143" s="422"/>
      <c r="X143" s="422"/>
      <c r="Y143" s="422"/>
      <c r="Z143" s="422"/>
      <c r="AA143" s="422"/>
      <c r="AB143" s="422"/>
      <c r="AC143" s="422"/>
      <c r="AD143" s="422"/>
      <c r="AE143" s="422"/>
      <c r="AF143" s="422"/>
      <c r="AG143" s="422"/>
      <c r="AH143" s="422"/>
      <c r="AI143" s="422"/>
      <c r="AJ143" s="422"/>
    </row>
    <row r="144" spans="7:36" s="421" customFormat="1" ht="15" customHeight="1" x14ac:dyDescent="0.3">
      <c r="G144" s="422"/>
      <c r="H144" s="422"/>
      <c r="I144" s="422"/>
      <c r="J144" s="422"/>
      <c r="K144" s="422"/>
      <c r="L144" s="422"/>
      <c r="M144" s="422"/>
      <c r="N144" s="422"/>
      <c r="O144" s="422"/>
      <c r="P144" s="422"/>
      <c r="Q144" s="422"/>
      <c r="R144" s="422"/>
      <c r="S144" s="422"/>
      <c r="T144" s="422"/>
      <c r="U144" s="422"/>
      <c r="V144" s="422"/>
      <c r="W144" s="422"/>
      <c r="X144" s="422"/>
      <c r="Y144" s="422"/>
      <c r="Z144" s="422"/>
      <c r="AA144" s="422"/>
      <c r="AB144" s="422"/>
      <c r="AC144" s="422"/>
      <c r="AD144" s="422"/>
      <c r="AE144" s="422"/>
      <c r="AF144" s="422"/>
      <c r="AG144" s="422"/>
      <c r="AH144" s="422"/>
      <c r="AI144" s="422"/>
      <c r="AJ144" s="422"/>
    </row>
    <row r="145" spans="7:36" s="421" customFormat="1" ht="15" customHeight="1" x14ac:dyDescent="0.3">
      <c r="G145" s="422"/>
      <c r="H145" s="422"/>
      <c r="I145" s="422"/>
      <c r="J145" s="422"/>
      <c r="K145" s="422"/>
      <c r="L145" s="422"/>
      <c r="M145" s="422"/>
      <c r="N145" s="422"/>
      <c r="O145" s="422"/>
      <c r="P145" s="422"/>
      <c r="Q145" s="422"/>
      <c r="R145" s="422"/>
      <c r="S145" s="422"/>
      <c r="T145" s="422"/>
      <c r="U145" s="422"/>
      <c r="V145" s="422"/>
      <c r="W145" s="422"/>
      <c r="X145" s="422"/>
      <c r="Y145" s="422"/>
      <c r="Z145" s="422"/>
      <c r="AA145" s="422"/>
      <c r="AB145" s="422"/>
      <c r="AC145" s="422"/>
      <c r="AD145" s="422"/>
      <c r="AE145" s="422"/>
      <c r="AF145" s="422"/>
      <c r="AG145" s="422"/>
      <c r="AH145" s="422"/>
      <c r="AI145" s="422"/>
      <c r="AJ145" s="422"/>
    </row>
    <row r="146" spans="7:36" s="421" customFormat="1" ht="15" customHeight="1" x14ac:dyDescent="0.3">
      <c r="G146" s="422"/>
      <c r="H146" s="422"/>
      <c r="I146" s="422"/>
      <c r="J146" s="422"/>
      <c r="K146" s="422"/>
      <c r="L146" s="422"/>
      <c r="M146" s="422"/>
      <c r="N146" s="422"/>
      <c r="O146" s="422"/>
      <c r="P146" s="422"/>
      <c r="Q146" s="422"/>
      <c r="R146" s="422"/>
      <c r="S146" s="422"/>
      <c r="T146" s="422"/>
      <c r="U146" s="422"/>
      <c r="V146" s="422"/>
      <c r="W146" s="422"/>
      <c r="X146" s="422"/>
      <c r="Y146" s="422"/>
      <c r="Z146" s="422"/>
      <c r="AA146" s="422"/>
      <c r="AB146" s="422"/>
      <c r="AC146" s="422"/>
      <c r="AD146" s="422"/>
      <c r="AE146" s="422"/>
      <c r="AF146" s="422"/>
      <c r="AG146" s="422"/>
      <c r="AH146" s="422"/>
      <c r="AI146" s="422"/>
      <c r="AJ146" s="422"/>
    </row>
    <row r="147" spans="7:36" s="421" customFormat="1" ht="15" customHeight="1" x14ac:dyDescent="0.3">
      <c r="G147" s="422"/>
      <c r="H147" s="422"/>
      <c r="I147" s="422"/>
      <c r="J147" s="422"/>
      <c r="K147" s="422"/>
      <c r="L147" s="422"/>
      <c r="M147" s="422"/>
      <c r="N147" s="422"/>
      <c r="O147" s="422"/>
      <c r="P147" s="422"/>
      <c r="Q147" s="422"/>
      <c r="R147" s="422"/>
      <c r="S147" s="422"/>
      <c r="T147" s="422"/>
      <c r="U147" s="422"/>
      <c r="V147" s="422"/>
      <c r="W147" s="422"/>
      <c r="X147" s="422"/>
      <c r="Y147" s="422"/>
      <c r="Z147" s="422"/>
      <c r="AA147" s="422"/>
      <c r="AB147" s="422"/>
      <c r="AC147" s="422"/>
      <c r="AD147" s="422"/>
      <c r="AE147" s="422"/>
      <c r="AF147" s="422"/>
      <c r="AG147" s="422"/>
      <c r="AH147" s="422"/>
      <c r="AI147" s="422"/>
      <c r="AJ147" s="422"/>
    </row>
    <row r="148" spans="7:36" s="421" customFormat="1" ht="15" customHeight="1" x14ac:dyDescent="0.3">
      <c r="G148" s="422"/>
      <c r="H148" s="422"/>
      <c r="I148" s="422"/>
      <c r="J148" s="422"/>
      <c r="K148" s="422"/>
      <c r="L148" s="422"/>
      <c r="M148" s="422"/>
      <c r="N148" s="422"/>
      <c r="O148" s="422"/>
      <c r="P148" s="422"/>
      <c r="Q148" s="422"/>
      <c r="R148" s="422"/>
      <c r="S148" s="422"/>
      <c r="T148" s="422"/>
      <c r="U148" s="422"/>
      <c r="V148" s="422"/>
      <c r="W148" s="422"/>
      <c r="X148" s="422"/>
      <c r="Y148" s="422"/>
      <c r="Z148" s="422"/>
      <c r="AA148" s="422"/>
      <c r="AB148" s="422"/>
      <c r="AC148" s="422"/>
      <c r="AD148" s="422"/>
      <c r="AE148" s="422"/>
      <c r="AF148" s="422"/>
      <c r="AG148" s="422"/>
      <c r="AH148" s="422"/>
      <c r="AI148" s="422"/>
      <c r="AJ148" s="422"/>
    </row>
    <row r="149" spans="7:36" s="421" customFormat="1" ht="15" customHeight="1" x14ac:dyDescent="0.3">
      <c r="G149" s="422"/>
      <c r="H149" s="422"/>
      <c r="I149" s="422"/>
      <c r="J149" s="422"/>
      <c r="K149" s="422"/>
      <c r="L149" s="422"/>
      <c r="M149" s="422"/>
      <c r="N149" s="422"/>
      <c r="O149" s="422"/>
      <c r="P149" s="422"/>
      <c r="Q149" s="422"/>
      <c r="R149" s="422"/>
      <c r="S149" s="422"/>
      <c r="T149" s="422"/>
      <c r="U149" s="422"/>
      <c r="V149" s="422"/>
      <c r="W149" s="422"/>
      <c r="X149" s="422"/>
      <c r="Y149" s="422"/>
      <c r="Z149" s="422"/>
      <c r="AA149" s="422"/>
      <c r="AB149" s="422"/>
      <c r="AC149" s="422"/>
      <c r="AD149" s="422"/>
      <c r="AE149" s="422"/>
      <c r="AF149" s="422"/>
      <c r="AG149" s="422"/>
      <c r="AH149" s="422"/>
      <c r="AI149" s="422"/>
      <c r="AJ149" s="422"/>
    </row>
    <row r="150" spans="7:36" s="421" customFormat="1" ht="15" customHeight="1" x14ac:dyDescent="0.3">
      <c r="G150" s="422"/>
      <c r="H150" s="422"/>
      <c r="I150" s="422"/>
      <c r="J150" s="422"/>
      <c r="K150" s="422"/>
      <c r="L150" s="422"/>
      <c r="M150" s="422"/>
      <c r="N150" s="422"/>
      <c r="O150" s="422"/>
      <c r="P150" s="422"/>
      <c r="Q150" s="422"/>
      <c r="R150" s="422"/>
      <c r="S150" s="422"/>
      <c r="T150" s="422"/>
      <c r="U150" s="422"/>
      <c r="V150" s="422"/>
      <c r="W150" s="422"/>
      <c r="X150" s="422"/>
      <c r="Y150" s="422"/>
      <c r="Z150" s="422"/>
      <c r="AA150" s="422"/>
      <c r="AB150" s="422"/>
      <c r="AC150" s="422"/>
      <c r="AD150" s="422"/>
      <c r="AE150" s="422"/>
      <c r="AF150" s="422"/>
      <c r="AG150" s="422"/>
      <c r="AH150" s="422"/>
      <c r="AI150" s="422"/>
      <c r="AJ150" s="422"/>
    </row>
    <row r="151" spans="7:36" s="421" customFormat="1" ht="15" customHeight="1" x14ac:dyDescent="0.3">
      <c r="G151" s="422"/>
      <c r="H151" s="422"/>
      <c r="I151" s="422"/>
      <c r="J151" s="422"/>
      <c r="K151" s="422"/>
      <c r="L151" s="422"/>
      <c r="M151" s="422"/>
      <c r="N151" s="422"/>
      <c r="O151" s="422"/>
      <c r="P151" s="422"/>
      <c r="Q151" s="422"/>
      <c r="R151" s="422"/>
      <c r="S151" s="422"/>
      <c r="T151" s="422"/>
      <c r="U151" s="422"/>
      <c r="V151" s="422"/>
      <c r="W151" s="422"/>
      <c r="X151" s="422"/>
      <c r="Y151" s="422"/>
      <c r="Z151" s="422"/>
      <c r="AA151" s="422"/>
      <c r="AB151" s="422"/>
      <c r="AC151" s="422"/>
      <c r="AD151" s="422"/>
      <c r="AE151" s="422"/>
      <c r="AF151" s="422"/>
      <c r="AG151" s="422"/>
      <c r="AH151" s="422"/>
      <c r="AI151" s="422"/>
      <c r="AJ151" s="422"/>
    </row>
    <row r="152" spans="7:36" s="421" customFormat="1" ht="15" customHeight="1" x14ac:dyDescent="0.3">
      <c r="G152" s="422"/>
      <c r="H152" s="422"/>
      <c r="I152" s="422"/>
      <c r="J152" s="422"/>
      <c r="K152" s="422"/>
      <c r="L152" s="422"/>
      <c r="M152" s="422"/>
      <c r="N152" s="422"/>
      <c r="O152" s="422"/>
      <c r="P152" s="422"/>
      <c r="Q152" s="422"/>
      <c r="R152" s="422"/>
      <c r="S152" s="422"/>
      <c r="T152" s="422"/>
      <c r="U152" s="422"/>
      <c r="V152" s="422"/>
      <c r="W152" s="422"/>
      <c r="X152" s="422"/>
      <c r="Y152" s="422"/>
      <c r="Z152" s="422"/>
      <c r="AA152" s="422"/>
      <c r="AB152" s="422"/>
      <c r="AC152" s="422"/>
      <c r="AD152" s="422"/>
      <c r="AE152" s="422"/>
      <c r="AF152" s="422"/>
      <c r="AG152" s="422"/>
      <c r="AH152" s="422"/>
      <c r="AI152" s="422"/>
      <c r="AJ152" s="422"/>
    </row>
    <row r="153" spans="7:36" s="421" customFormat="1" ht="15" customHeight="1" x14ac:dyDescent="0.3">
      <c r="G153" s="422"/>
      <c r="H153" s="422"/>
      <c r="I153" s="422"/>
      <c r="J153" s="422"/>
      <c r="K153" s="422"/>
      <c r="L153" s="422"/>
      <c r="M153" s="422"/>
      <c r="N153" s="422"/>
      <c r="O153" s="422"/>
      <c r="P153" s="422"/>
      <c r="Q153" s="422"/>
      <c r="R153" s="422"/>
      <c r="S153" s="422"/>
      <c r="T153" s="422"/>
      <c r="U153" s="422"/>
      <c r="V153" s="422"/>
      <c r="W153" s="422"/>
      <c r="X153" s="422"/>
      <c r="Y153" s="422"/>
      <c r="Z153" s="422"/>
      <c r="AA153" s="422"/>
      <c r="AB153" s="422"/>
      <c r="AC153" s="422"/>
      <c r="AD153" s="422"/>
      <c r="AE153" s="422"/>
      <c r="AF153" s="422"/>
      <c r="AG153" s="422"/>
      <c r="AH153" s="422"/>
      <c r="AI153" s="422"/>
      <c r="AJ153" s="422"/>
    </row>
    <row r="154" spans="7:36" s="421" customFormat="1" ht="15" customHeight="1" x14ac:dyDescent="0.3">
      <c r="G154" s="422"/>
      <c r="H154" s="422"/>
      <c r="I154" s="422"/>
      <c r="J154" s="422"/>
      <c r="K154" s="422"/>
      <c r="L154" s="422"/>
      <c r="M154" s="422"/>
      <c r="N154" s="422"/>
      <c r="O154" s="422"/>
      <c r="P154" s="422"/>
      <c r="Q154" s="422"/>
      <c r="R154" s="422"/>
      <c r="S154" s="422"/>
      <c r="T154" s="422"/>
      <c r="U154" s="422"/>
      <c r="V154" s="422"/>
      <c r="W154" s="422"/>
      <c r="X154" s="422"/>
      <c r="Y154" s="422"/>
      <c r="Z154" s="422"/>
      <c r="AA154" s="422"/>
      <c r="AB154" s="422"/>
      <c r="AC154" s="422"/>
      <c r="AD154" s="422"/>
      <c r="AE154" s="422"/>
      <c r="AF154" s="422"/>
      <c r="AG154" s="422"/>
      <c r="AH154" s="422"/>
      <c r="AI154" s="422"/>
      <c r="AJ154" s="422"/>
    </row>
    <row r="155" spans="7:36" s="421" customFormat="1" ht="15" customHeight="1" x14ac:dyDescent="0.3">
      <c r="G155" s="422"/>
      <c r="H155" s="422"/>
      <c r="I155" s="422"/>
      <c r="J155" s="422"/>
      <c r="K155" s="422"/>
      <c r="L155" s="422"/>
      <c r="M155" s="422"/>
      <c r="N155" s="422"/>
      <c r="O155" s="422"/>
      <c r="P155" s="422"/>
      <c r="Q155" s="422"/>
      <c r="R155" s="422"/>
      <c r="S155" s="422"/>
      <c r="T155" s="422"/>
      <c r="U155" s="422"/>
      <c r="V155" s="422"/>
      <c r="W155" s="422"/>
      <c r="X155" s="422"/>
      <c r="Y155" s="422"/>
      <c r="Z155" s="422"/>
      <c r="AA155" s="422"/>
      <c r="AB155" s="422"/>
      <c r="AC155" s="422"/>
      <c r="AD155" s="422"/>
      <c r="AE155" s="422"/>
      <c r="AF155" s="422"/>
      <c r="AG155" s="422"/>
      <c r="AH155" s="422"/>
      <c r="AI155" s="422"/>
      <c r="AJ155" s="422"/>
    </row>
    <row r="156" spans="7:36" s="421" customFormat="1" ht="15" customHeight="1" x14ac:dyDescent="0.3">
      <c r="G156" s="422"/>
      <c r="H156" s="422"/>
      <c r="I156" s="422"/>
      <c r="J156" s="422"/>
      <c r="K156" s="422"/>
      <c r="L156" s="422"/>
      <c r="M156" s="422"/>
      <c r="N156" s="422"/>
      <c r="O156" s="422"/>
      <c r="P156" s="422"/>
      <c r="Q156" s="422"/>
      <c r="R156" s="422"/>
      <c r="S156" s="422"/>
      <c r="T156" s="422"/>
      <c r="U156" s="422"/>
      <c r="V156" s="422"/>
      <c r="W156" s="422"/>
      <c r="X156" s="422"/>
      <c r="Y156" s="422"/>
      <c r="Z156" s="422"/>
      <c r="AA156" s="422"/>
      <c r="AB156" s="422"/>
      <c r="AC156" s="422"/>
      <c r="AD156" s="422"/>
      <c r="AE156" s="422"/>
      <c r="AF156" s="422"/>
      <c r="AG156" s="422"/>
      <c r="AH156" s="422"/>
      <c r="AI156" s="422"/>
      <c r="AJ156" s="422"/>
    </row>
    <row r="157" spans="7:36" s="421" customFormat="1" ht="15" customHeight="1" x14ac:dyDescent="0.3">
      <c r="G157" s="422"/>
      <c r="H157" s="422"/>
      <c r="I157" s="422"/>
      <c r="J157" s="422"/>
      <c r="K157" s="422"/>
      <c r="L157" s="422"/>
      <c r="M157" s="422"/>
      <c r="N157" s="422"/>
      <c r="O157" s="422"/>
      <c r="P157" s="422"/>
      <c r="Q157" s="422"/>
      <c r="R157" s="422"/>
      <c r="S157" s="422"/>
      <c r="T157" s="422"/>
      <c r="U157" s="422"/>
      <c r="V157" s="422"/>
      <c r="W157" s="422"/>
      <c r="X157" s="422"/>
      <c r="Y157" s="422"/>
      <c r="Z157" s="422"/>
      <c r="AA157" s="422"/>
      <c r="AB157" s="422"/>
      <c r="AC157" s="422"/>
      <c r="AD157" s="422"/>
      <c r="AE157" s="422"/>
      <c r="AF157" s="422"/>
      <c r="AG157" s="422"/>
      <c r="AH157" s="422"/>
      <c r="AI157" s="422"/>
      <c r="AJ157" s="422"/>
    </row>
    <row r="158" spans="7:36" s="421" customFormat="1" ht="15" customHeight="1" x14ac:dyDescent="0.3">
      <c r="G158" s="422"/>
      <c r="H158" s="422"/>
      <c r="I158" s="422"/>
      <c r="J158" s="422"/>
      <c r="K158" s="422"/>
      <c r="L158" s="422"/>
      <c r="M158" s="422"/>
      <c r="N158" s="422"/>
      <c r="O158" s="422"/>
      <c r="P158" s="422"/>
      <c r="Q158" s="422"/>
      <c r="R158" s="422"/>
      <c r="S158" s="422"/>
      <c r="T158" s="422"/>
      <c r="U158" s="422"/>
      <c r="V158" s="422"/>
      <c r="W158" s="422"/>
      <c r="X158" s="422"/>
      <c r="Y158" s="422"/>
      <c r="Z158" s="422"/>
      <c r="AA158" s="422"/>
      <c r="AB158" s="422"/>
      <c r="AC158" s="422"/>
      <c r="AD158" s="422"/>
      <c r="AE158" s="422"/>
      <c r="AF158" s="422"/>
      <c r="AG158" s="422"/>
      <c r="AH158" s="422"/>
      <c r="AI158" s="422"/>
      <c r="AJ158" s="422"/>
    </row>
    <row r="159" spans="7:36" s="421" customFormat="1" ht="15" customHeight="1" x14ac:dyDescent="0.3">
      <c r="G159" s="422"/>
      <c r="H159" s="422"/>
      <c r="I159" s="422"/>
      <c r="J159" s="422"/>
      <c r="K159" s="422"/>
      <c r="L159" s="422"/>
      <c r="M159" s="422"/>
      <c r="N159" s="422"/>
      <c r="O159" s="422"/>
      <c r="P159" s="422"/>
      <c r="Q159" s="422"/>
      <c r="R159" s="422"/>
      <c r="S159" s="422"/>
      <c r="T159" s="422"/>
      <c r="U159" s="422"/>
      <c r="V159" s="422"/>
      <c r="W159" s="422"/>
      <c r="X159" s="422"/>
      <c r="Y159" s="422"/>
      <c r="Z159" s="422"/>
      <c r="AA159" s="422"/>
      <c r="AB159" s="422"/>
      <c r="AC159" s="422"/>
      <c r="AD159" s="422"/>
      <c r="AE159" s="422"/>
      <c r="AF159" s="422"/>
      <c r="AG159" s="422"/>
      <c r="AH159" s="422"/>
      <c r="AI159" s="422"/>
      <c r="AJ159" s="422"/>
    </row>
    <row r="160" spans="7:36" s="421" customFormat="1" ht="15" customHeight="1" x14ac:dyDescent="0.3">
      <c r="G160" s="422"/>
      <c r="H160" s="422"/>
      <c r="I160" s="422"/>
      <c r="J160" s="422"/>
      <c r="K160" s="422"/>
      <c r="L160" s="422"/>
      <c r="M160" s="422"/>
      <c r="N160" s="422"/>
      <c r="O160" s="422"/>
      <c r="P160" s="422"/>
      <c r="Q160" s="422"/>
      <c r="R160" s="422"/>
      <c r="S160" s="422"/>
      <c r="T160" s="422"/>
      <c r="U160" s="422"/>
      <c r="V160" s="422"/>
      <c r="W160" s="422"/>
      <c r="X160" s="422"/>
      <c r="Y160" s="422"/>
      <c r="Z160" s="422"/>
      <c r="AA160" s="422"/>
      <c r="AB160" s="422"/>
      <c r="AC160" s="422"/>
      <c r="AD160" s="422"/>
      <c r="AE160" s="422"/>
      <c r="AF160" s="422"/>
      <c r="AG160" s="422"/>
      <c r="AH160" s="422"/>
      <c r="AI160" s="422"/>
      <c r="AJ160" s="422"/>
    </row>
    <row r="161" spans="7:36" s="421" customFormat="1" ht="15" customHeight="1" x14ac:dyDescent="0.3">
      <c r="G161" s="422"/>
      <c r="H161" s="422"/>
      <c r="I161" s="422"/>
      <c r="J161" s="422"/>
      <c r="K161" s="422"/>
      <c r="L161" s="422"/>
      <c r="M161" s="422"/>
      <c r="N161" s="422"/>
      <c r="O161" s="422"/>
      <c r="P161" s="422"/>
      <c r="Q161" s="422"/>
      <c r="R161" s="422"/>
      <c r="S161" s="422"/>
      <c r="T161" s="422"/>
      <c r="U161" s="422"/>
      <c r="V161" s="422"/>
      <c r="W161" s="422"/>
      <c r="X161" s="422"/>
      <c r="Y161" s="422"/>
      <c r="Z161" s="422"/>
      <c r="AA161" s="422"/>
      <c r="AB161" s="422"/>
      <c r="AC161" s="422"/>
      <c r="AD161" s="422"/>
      <c r="AE161" s="422"/>
      <c r="AF161" s="422"/>
      <c r="AG161" s="422"/>
      <c r="AH161" s="422"/>
      <c r="AI161" s="422"/>
      <c r="AJ161" s="422"/>
    </row>
    <row r="162" spans="7:36" s="421" customFormat="1" ht="15" customHeight="1" x14ac:dyDescent="0.3">
      <c r="G162" s="422"/>
      <c r="H162" s="422"/>
      <c r="I162" s="422"/>
      <c r="J162" s="422"/>
      <c r="K162" s="422"/>
      <c r="L162" s="422"/>
      <c r="M162" s="422"/>
      <c r="N162" s="422"/>
      <c r="O162" s="422"/>
      <c r="P162" s="422"/>
      <c r="Q162" s="422"/>
      <c r="R162" s="422"/>
      <c r="S162" s="422"/>
      <c r="T162" s="422"/>
      <c r="U162" s="422"/>
      <c r="V162" s="422"/>
      <c r="W162" s="422"/>
      <c r="X162" s="422"/>
      <c r="Y162" s="422"/>
      <c r="Z162" s="422"/>
      <c r="AA162" s="422"/>
      <c r="AB162" s="422"/>
      <c r="AC162" s="422"/>
      <c r="AD162" s="422"/>
      <c r="AE162" s="422"/>
      <c r="AF162" s="422"/>
      <c r="AG162" s="422"/>
      <c r="AH162" s="422"/>
      <c r="AI162" s="422"/>
      <c r="AJ162" s="422"/>
    </row>
    <row r="163" spans="7:36" s="421" customFormat="1" ht="15" customHeight="1" x14ac:dyDescent="0.3">
      <c r="G163" s="422"/>
      <c r="H163" s="422"/>
      <c r="I163" s="422"/>
      <c r="J163" s="422"/>
      <c r="K163" s="422"/>
      <c r="L163" s="422"/>
      <c r="M163" s="422"/>
      <c r="N163" s="422"/>
      <c r="O163" s="422"/>
      <c r="P163" s="422"/>
      <c r="Q163" s="422"/>
      <c r="R163" s="422"/>
      <c r="S163" s="422"/>
      <c r="T163" s="422"/>
      <c r="U163" s="422"/>
      <c r="V163" s="422"/>
      <c r="W163" s="422"/>
      <c r="X163" s="422"/>
      <c r="Y163" s="422"/>
      <c r="Z163" s="422"/>
      <c r="AA163" s="422"/>
      <c r="AB163" s="422"/>
      <c r="AC163" s="422"/>
      <c r="AD163" s="422"/>
      <c r="AE163" s="422"/>
      <c r="AF163" s="422"/>
      <c r="AG163" s="422"/>
      <c r="AH163" s="422"/>
      <c r="AI163" s="422"/>
      <c r="AJ163" s="422"/>
    </row>
    <row r="164" spans="7:36" s="421" customFormat="1" ht="15" customHeight="1" x14ac:dyDescent="0.3">
      <c r="G164" s="422"/>
      <c r="H164" s="422"/>
      <c r="I164" s="422"/>
      <c r="J164" s="422"/>
      <c r="K164" s="422"/>
      <c r="L164" s="422"/>
      <c r="M164" s="422"/>
      <c r="N164" s="422"/>
      <c r="O164" s="422"/>
      <c r="P164" s="422"/>
      <c r="Q164" s="422"/>
      <c r="R164" s="422"/>
      <c r="S164" s="422"/>
      <c r="T164" s="422"/>
      <c r="U164" s="422"/>
      <c r="V164" s="422"/>
      <c r="W164" s="422"/>
      <c r="X164" s="422"/>
      <c r="Y164" s="422"/>
      <c r="Z164" s="422"/>
      <c r="AA164" s="422"/>
      <c r="AB164" s="422"/>
      <c r="AC164" s="422"/>
      <c r="AD164" s="422"/>
      <c r="AE164" s="422"/>
      <c r="AF164" s="422"/>
      <c r="AG164" s="422"/>
      <c r="AH164" s="422"/>
      <c r="AI164" s="422"/>
      <c r="AJ164" s="422"/>
    </row>
    <row r="165" spans="7:36" s="421" customFormat="1" ht="15" customHeight="1" x14ac:dyDescent="0.3">
      <c r="G165" s="422"/>
      <c r="H165" s="422"/>
      <c r="I165" s="422"/>
      <c r="J165" s="422"/>
      <c r="K165" s="422"/>
      <c r="L165" s="422"/>
      <c r="M165" s="422"/>
      <c r="N165" s="422"/>
      <c r="O165" s="422"/>
      <c r="P165" s="422"/>
      <c r="Q165" s="422"/>
      <c r="R165" s="422"/>
      <c r="S165" s="422"/>
      <c r="T165" s="422"/>
      <c r="U165" s="422"/>
      <c r="V165" s="422"/>
      <c r="W165" s="422"/>
      <c r="X165" s="422"/>
      <c r="Y165" s="422"/>
      <c r="Z165" s="422"/>
      <c r="AA165" s="422"/>
      <c r="AB165" s="422"/>
      <c r="AC165" s="422"/>
      <c r="AD165" s="422"/>
      <c r="AE165" s="422"/>
      <c r="AF165" s="422"/>
      <c r="AG165" s="422"/>
      <c r="AH165" s="422"/>
      <c r="AI165" s="422"/>
      <c r="AJ165" s="422"/>
    </row>
    <row r="166" spans="7:36" s="421" customFormat="1" ht="15" customHeight="1" x14ac:dyDescent="0.3">
      <c r="G166" s="422"/>
      <c r="H166" s="422"/>
      <c r="I166" s="422"/>
      <c r="J166" s="422"/>
      <c r="K166" s="422"/>
      <c r="L166" s="422"/>
      <c r="M166" s="422"/>
      <c r="N166" s="422"/>
      <c r="O166" s="422"/>
      <c r="P166" s="422"/>
      <c r="Q166" s="422"/>
      <c r="R166" s="422"/>
      <c r="S166" s="422"/>
      <c r="T166" s="422"/>
      <c r="U166" s="422"/>
      <c r="V166" s="422"/>
      <c r="W166" s="422"/>
      <c r="X166" s="422"/>
      <c r="Y166" s="422"/>
      <c r="Z166" s="422"/>
      <c r="AA166" s="422"/>
      <c r="AB166" s="422"/>
      <c r="AC166" s="422"/>
      <c r="AD166" s="422"/>
      <c r="AE166" s="422"/>
      <c r="AF166" s="422"/>
      <c r="AG166" s="422"/>
      <c r="AH166" s="422"/>
      <c r="AI166" s="422"/>
      <c r="AJ166" s="422"/>
    </row>
    <row r="167" spans="7:36" s="421" customFormat="1" ht="15" customHeight="1" x14ac:dyDescent="0.3">
      <c r="G167" s="422"/>
      <c r="H167" s="422"/>
      <c r="I167" s="422"/>
      <c r="J167" s="422"/>
      <c r="K167" s="422"/>
      <c r="L167" s="422"/>
      <c r="M167" s="422"/>
      <c r="N167" s="422"/>
      <c r="O167" s="422"/>
      <c r="P167" s="422"/>
      <c r="Q167" s="422"/>
      <c r="R167" s="422"/>
      <c r="S167" s="422"/>
      <c r="T167" s="422"/>
      <c r="U167" s="422"/>
      <c r="V167" s="422"/>
      <c r="W167" s="422"/>
      <c r="X167" s="422"/>
      <c r="Y167" s="422"/>
      <c r="Z167" s="422"/>
      <c r="AA167" s="422"/>
      <c r="AB167" s="422"/>
      <c r="AC167" s="422"/>
      <c r="AD167" s="422"/>
      <c r="AE167" s="422"/>
      <c r="AF167" s="422"/>
      <c r="AG167" s="422"/>
      <c r="AH167" s="422"/>
      <c r="AI167" s="422"/>
      <c r="AJ167" s="422"/>
    </row>
    <row r="168" spans="7:36" s="421" customFormat="1" ht="15" customHeight="1" x14ac:dyDescent="0.3">
      <c r="G168" s="422"/>
      <c r="H168" s="422"/>
      <c r="I168" s="422"/>
      <c r="J168" s="422"/>
      <c r="K168" s="422"/>
      <c r="L168" s="422"/>
      <c r="M168" s="422"/>
      <c r="N168" s="422"/>
      <c r="O168" s="422"/>
      <c r="P168" s="422"/>
      <c r="Q168" s="422"/>
      <c r="R168" s="422"/>
      <c r="S168" s="422"/>
      <c r="T168" s="422"/>
      <c r="U168" s="422"/>
      <c r="V168" s="422"/>
      <c r="W168" s="422"/>
      <c r="X168" s="422"/>
      <c r="Y168" s="422"/>
      <c r="Z168" s="422"/>
      <c r="AA168" s="422"/>
      <c r="AB168" s="422"/>
      <c r="AC168" s="422"/>
      <c r="AD168" s="422"/>
      <c r="AE168" s="422"/>
      <c r="AF168" s="422"/>
      <c r="AG168" s="422"/>
      <c r="AH168" s="422"/>
      <c r="AI168" s="422"/>
      <c r="AJ168" s="422"/>
    </row>
    <row r="169" spans="7:36" s="421" customFormat="1" ht="15" customHeight="1" x14ac:dyDescent="0.3">
      <c r="G169" s="422"/>
      <c r="H169" s="422"/>
      <c r="I169" s="422"/>
      <c r="J169" s="422"/>
      <c r="K169" s="422"/>
      <c r="L169" s="422"/>
      <c r="M169" s="422"/>
      <c r="N169" s="422"/>
      <c r="O169" s="422"/>
      <c r="P169" s="422"/>
      <c r="Q169" s="422"/>
      <c r="R169" s="422"/>
      <c r="S169" s="422"/>
      <c r="T169" s="422"/>
      <c r="U169" s="422"/>
      <c r="V169" s="422"/>
      <c r="W169" s="422"/>
      <c r="X169" s="422"/>
      <c r="Y169" s="422"/>
      <c r="Z169" s="422"/>
      <c r="AA169" s="422"/>
      <c r="AB169" s="422"/>
      <c r="AC169" s="422"/>
      <c r="AD169" s="422"/>
      <c r="AE169" s="422"/>
      <c r="AF169" s="422"/>
      <c r="AG169" s="422"/>
      <c r="AH169" s="422"/>
      <c r="AI169" s="422"/>
      <c r="AJ169" s="422"/>
    </row>
    <row r="170" spans="7:36" s="421" customFormat="1" ht="15" customHeight="1" x14ac:dyDescent="0.3">
      <c r="G170" s="422"/>
      <c r="H170" s="422"/>
      <c r="I170" s="422"/>
      <c r="J170" s="422"/>
      <c r="K170" s="422"/>
      <c r="L170" s="422"/>
      <c r="M170" s="422"/>
      <c r="N170" s="422"/>
      <c r="O170" s="422"/>
      <c r="P170" s="422"/>
      <c r="Q170" s="422"/>
      <c r="R170" s="422"/>
      <c r="S170" s="422"/>
      <c r="T170" s="422"/>
      <c r="U170" s="422"/>
      <c r="V170" s="422"/>
      <c r="W170" s="422"/>
      <c r="X170" s="422"/>
      <c r="Y170" s="422"/>
      <c r="Z170" s="422"/>
      <c r="AA170" s="422"/>
      <c r="AB170" s="422"/>
      <c r="AC170" s="422"/>
      <c r="AD170" s="422"/>
      <c r="AE170" s="422"/>
      <c r="AF170" s="422"/>
      <c r="AG170" s="422"/>
      <c r="AH170" s="422"/>
      <c r="AI170" s="422"/>
      <c r="AJ170" s="422"/>
    </row>
    <row r="171" spans="7:36" s="421" customFormat="1" ht="15" customHeight="1" x14ac:dyDescent="0.3">
      <c r="G171" s="422"/>
      <c r="H171" s="422"/>
      <c r="I171" s="422"/>
      <c r="J171" s="422"/>
      <c r="K171" s="422"/>
      <c r="L171" s="422"/>
      <c r="M171" s="422"/>
      <c r="N171" s="422"/>
      <c r="O171" s="422"/>
      <c r="P171" s="422"/>
      <c r="Q171" s="422"/>
      <c r="R171" s="422"/>
      <c r="S171" s="422"/>
      <c r="T171" s="422"/>
      <c r="U171" s="422"/>
      <c r="V171" s="422"/>
      <c r="W171" s="422"/>
      <c r="X171" s="422"/>
      <c r="Y171" s="422"/>
      <c r="Z171" s="422"/>
      <c r="AA171" s="422"/>
      <c r="AB171" s="422"/>
      <c r="AC171" s="422"/>
      <c r="AD171" s="422"/>
      <c r="AE171" s="422"/>
      <c r="AF171" s="422"/>
      <c r="AG171" s="422"/>
      <c r="AH171" s="422"/>
      <c r="AI171" s="422"/>
      <c r="AJ171" s="422"/>
    </row>
    <row r="172" spans="7:36" s="421" customFormat="1" ht="15" customHeight="1" x14ac:dyDescent="0.3">
      <c r="G172" s="422"/>
      <c r="H172" s="422"/>
      <c r="I172" s="422"/>
      <c r="J172" s="422"/>
      <c r="K172" s="422"/>
      <c r="L172" s="422"/>
      <c r="M172" s="422"/>
      <c r="N172" s="422"/>
      <c r="O172" s="422"/>
      <c r="P172" s="422"/>
      <c r="Q172" s="422"/>
      <c r="R172" s="422"/>
      <c r="S172" s="422"/>
      <c r="T172" s="422"/>
      <c r="U172" s="422"/>
      <c r="V172" s="422"/>
      <c r="W172" s="422"/>
      <c r="X172" s="422"/>
      <c r="Y172" s="422"/>
      <c r="Z172" s="422"/>
      <c r="AA172" s="422"/>
      <c r="AB172" s="422"/>
      <c r="AC172" s="422"/>
      <c r="AD172" s="422"/>
      <c r="AE172" s="422"/>
      <c r="AF172" s="422"/>
      <c r="AG172" s="422"/>
      <c r="AH172" s="422"/>
      <c r="AI172" s="422"/>
      <c r="AJ172" s="422"/>
    </row>
    <row r="173" spans="7:36" s="421" customFormat="1" ht="15" customHeight="1" x14ac:dyDescent="0.3">
      <c r="G173" s="422"/>
      <c r="H173" s="422"/>
      <c r="I173" s="422"/>
      <c r="J173" s="422"/>
      <c r="K173" s="422"/>
      <c r="L173" s="422"/>
      <c r="M173" s="422"/>
      <c r="N173" s="422"/>
      <c r="O173" s="422"/>
      <c r="P173" s="422"/>
      <c r="Q173" s="422"/>
      <c r="R173" s="422"/>
      <c r="S173" s="422"/>
      <c r="T173" s="422"/>
      <c r="U173" s="422"/>
      <c r="V173" s="422"/>
      <c r="W173" s="422"/>
      <c r="X173" s="422"/>
      <c r="Y173" s="422"/>
      <c r="Z173" s="422"/>
      <c r="AA173" s="422"/>
      <c r="AB173" s="422"/>
      <c r="AC173" s="422"/>
      <c r="AD173" s="422"/>
      <c r="AE173" s="422"/>
      <c r="AF173" s="422"/>
      <c r="AG173" s="422"/>
      <c r="AH173" s="422"/>
      <c r="AI173" s="422"/>
      <c r="AJ173" s="422"/>
    </row>
    <row r="174" spans="7:36" s="421" customFormat="1" ht="15" customHeight="1" x14ac:dyDescent="0.3">
      <c r="G174" s="422"/>
      <c r="H174" s="422"/>
      <c r="I174" s="422"/>
      <c r="J174" s="422"/>
      <c r="K174" s="422"/>
      <c r="L174" s="422"/>
      <c r="M174" s="422"/>
      <c r="N174" s="422"/>
      <c r="O174" s="422"/>
      <c r="P174" s="422"/>
      <c r="Q174" s="422"/>
      <c r="R174" s="422"/>
      <c r="S174" s="422"/>
      <c r="T174" s="422"/>
      <c r="U174" s="422"/>
      <c r="V174" s="422"/>
      <c r="W174" s="422"/>
      <c r="X174" s="422"/>
      <c r="Y174" s="422"/>
      <c r="Z174" s="422"/>
      <c r="AA174" s="422"/>
      <c r="AB174" s="422"/>
      <c r="AC174" s="422"/>
      <c r="AD174" s="422"/>
      <c r="AE174" s="422"/>
      <c r="AF174" s="422"/>
      <c r="AG174" s="422"/>
      <c r="AH174" s="422"/>
      <c r="AI174" s="422"/>
      <c r="AJ174" s="422"/>
    </row>
    <row r="175" spans="7:36" s="421" customFormat="1" ht="15" customHeight="1" x14ac:dyDescent="0.3">
      <c r="G175" s="422"/>
      <c r="H175" s="422"/>
      <c r="I175" s="422"/>
      <c r="J175" s="422"/>
      <c r="K175" s="422"/>
      <c r="L175" s="422"/>
      <c r="M175" s="422"/>
      <c r="N175" s="422"/>
      <c r="O175" s="422"/>
      <c r="P175" s="422"/>
      <c r="Q175" s="422"/>
      <c r="R175" s="422"/>
      <c r="S175" s="422"/>
      <c r="T175" s="422"/>
      <c r="U175" s="422"/>
      <c r="V175" s="422"/>
      <c r="W175" s="422"/>
      <c r="X175" s="422"/>
      <c r="Y175" s="422"/>
      <c r="Z175" s="422"/>
      <c r="AA175" s="422"/>
      <c r="AB175" s="422"/>
      <c r="AC175" s="422"/>
      <c r="AD175" s="422"/>
      <c r="AE175" s="422"/>
      <c r="AF175" s="422"/>
      <c r="AG175" s="422"/>
      <c r="AH175" s="422"/>
      <c r="AI175" s="422"/>
      <c r="AJ175" s="422"/>
    </row>
    <row r="176" spans="7:36" s="421" customFormat="1" ht="15" customHeight="1" x14ac:dyDescent="0.3">
      <c r="G176" s="422"/>
      <c r="H176" s="422"/>
      <c r="I176" s="422"/>
      <c r="J176" s="422"/>
      <c r="K176" s="422"/>
      <c r="L176" s="422"/>
      <c r="M176" s="422"/>
      <c r="N176" s="422"/>
      <c r="O176" s="422"/>
      <c r="P176" s="422"/>
      <c r="Q176" s="422"/>
      <c r="R176" s="422"/>
      <c r="S176" s="422"/>
      <c r="T176" s="422"/>
      <c r="U176" s="422"/>
      <c r="V176" s="422"/>
      <c r="W176" s="422"/>
      <c r="X176" s="422"/>
      <c r="Y176" s="422"/>
      <c r="Z176" s="422"/>
      <c r="AA176" s="422"/>
      <c r="AB176" s="422"/>
      <c r="AC176" s="422"/>
      <c r="AD176" s="422"/>
      <c r="AE176" s="422"/>
      <c r="AF176" s="422"/>
      <c r="AG176" s="422"/>
      <c r="AH176" s="422"/>
      <c r="AI176" s="422"/>
      <c r="AJ176" s="422"/>
    </row>
    <row r="177" spans="7:36" s="421" customFormat="1" ht="15" customHeight="1" x14ac:dyDescent="0.3">
      <c r="G177" s="422"/>
      <c r="H177" s="422"/>
      <c r="I177" s="422"/>
      <c r="J177" s="422"/>
      <c r="K177" s="422"/>
      <c r="L177" s="422"/>
      <c r="M177" s="422"/>
      <c r="N177" s="422"/>
      <c r="O177" s="422"/>
      <c r="P177" s="422"/>
      <c r="Q177" s="422"/>
      <c r="R177" s="422"/>
      <c r="S177" s="422"/>
      <c r="T177" s="422"/>
      <c r="U177" s="422"/>
      <c r="V177" s="422"/>
      <c r="W177" s="422"/>
      <c r="X177" s="422"/>
      <c r="Y177" s="422"/>
      <c r="Z177" s="422"/>
      <c r="AA177" s="422"/>
      <c r="AB177" s="422"/>
      <c r="AC177" s="422"/>
      <c r="AD177" s="422"/>
      <c r="AE177" s="422"/>
      <c r="AF177" s="422"/>
      <c r="AG177" s="422"/>
      <c r="AH177" s="422"/>
      <c r="AI177" s="422"/>
      <c r="AJ177" s="422"/>
    </row>
    <row r="178" spans="7:36" s="421" customFormat="1" ht="15" customHeight="1" x14ac:dyDescent="0.3">
      <c r="G178" s="422"/>
      <c r="H178" s="422"/>
      <c r="I178" s="422"/>
      <c r="J178" s="422"/>
      <c r="K178" s="422"/>
      <c r="L178" s="422"/>
      <c r="M178" s="422"/>
      <c r="N178" s="422"/>
      <c r="O178" s="422"/>
      <c r="P178" s="422"/>
      <c r="Q178" s="422"/>
      <c r="R178" s="422"/>
      <c r="S178" s="422"/>
      <c r="T178" s="422"/>
      <c r="U178" s="422"/>
      <c r="V178" s="422"/>
      <c r="W178" s="422"/>
      <c r="X178" s="422"/>
      <c r="Y178" s="422"/>
      <c r="Z178" s="422"/>
      <c r="AA178" s="422"/>
      <c r="AB178" s="422"/>
      <c r="AC178" s="422"/>
      <c r="AD178" s="422"/>
      <c r="AE178" s="422"/>
      <c r="AF178" s="422"/>
      <c r="AG178" s="422"/>
      <c r="AH178" s="422"/>
      <c r="AI178" s="422"/>
      <c r="AJ178" s="422"/>
    </row>
    <row r="179" spans="7:36" s="421" customFormat="1" ht="15" customHeight="1" x14ac:dyDescent="0.3">
      <c r="G179" s="422"/>
      <c r="H179" s="422"/>
      <c r="I179" s="422"/>
      <c r="J179" s="422"/>
      <c r="K179" s="422"/>
      <c r="L179" s="422"/>
      <c r="M179" s="422"/>
      <c r="N179" s="422"/>
      <c r="O179" s="422"/>
      <c r="P179" s="422"/>
      <c r="Q179" s="422"/>
      <c r="R179" s="422"/>
      <c r="S179" s="422"/>
      <c r="T179" s="422"/>
      <c r="U179" s="422"/>
      <c r="V179" s="422"/>
      <c r="W179" s="422"/>
      <c r="X179" s="422"/>
      <c r="Y179" s="422"/>
      <c r="Z179" s="422"/>
      <c r="AA179" s="422"/>
      <c r="AB179" s="422"/>
      <c r="AC179" s="422"/>
      <c r="AD179" s="422"/>
      <c r="AE179" s="422"/>
      <c r="AF179" s="422"/>
      <c r="AG179" s="422"/>
      <c r="AH179" s="422"/>
      <c r="AI179" s="422"/>
      <c r="AJ179" s="422"/>
    </row>
    <row r="180" spans="7:36" s="421" customFormat="1" ht="15" customHeight="1" x14ac:dyDescent="0.3">
      <c r="G180" s="422"/>
      <c r="H180" s="422"/>
      <c r="I180" s="422"/>
      <c r="J180" s="422"/>
      <c r="K180" s="422"/>
      <c r="L180" s="422"/>
      <c r="M180" s="422"/>
      <c r="N180" s="422"/>
      <c r="O180" s="422"/>
      <c r="P180" s="422"/>
      <c r="Q180" s="422"/>
      <c r="R180" s="422"/>
      <c r="S180" s="422"/>
      <c r="T180" s="422"/>
      <c r="U180" s="422"/>
      <c r="V180" s="422"/>
      <c r="W180" s="422"/>
      <c r="X180" s="422"/>
      <c r="Y180" s="422"/>
      <c r="Z180" s="422"/>
      <c r="AA180" s="422"/>
      <c r="AB180" s="422"/>
      <c r="AC180" s="422"/>
      <c r="AD180" s="422"/>
      <c r="AE180" s="422"/>
      <c r="AF180" s="422"/>
      <c r="AG180" s="422"/>
      <c r="AH180" s="422"/>
      <c r="AI180" s="422"/>
      <c r="AJ180" s="422"/>
    </row>
    <row r="181" spans="7:36" s="421" customFormat="1" ht="15" customHeight="1" x14ac:dyDescent="0.3">
      <c r="G181" s="422"/>
      <c r="H181" s="422"/>
      <c r="I181" s="422"/>
      <c r="J181" s="422"/>
      <c r="K181" s="422"/>
      <c r="L181" s="422"/>
      <c r="M181" s="422"/>
      <c r="N181" s="422"/>
      <c r="O181" s="422"/>
      <c r="P181" s="422"/>
      <c r="Q181" s="422"/>
      <c r="R181" s="422"/>
      <c r="S181" s="422"/>
      <c r="T181" s="422"/>
      <c r="U181" s="422"/>
      <c r="V181" s="422"/>
      <c r="W181" s="422"/>
      <c r="X181" s="422"/>
      <c r="Y181" s="422"/>
      <c r="Z181" s="422"/>
      <c r="AA181" s="422"/>
      <c r="AB181" s="422"/>
      <c r="AC181" s="422"/>
      <c r="AD181" s="422"/>
      <c r="AE181" s="422"/>
      <c r="AF181" s="422"/>
      <c r="AG181" s="422"/>
      <c r="AH181" s="422"/>
      <c r="AI181" s="422"/>
      <c r="AJ181" s="422"/>
    </row>
    <row r="182" spans="7:36" s="421" customFormat="1" ht="15" customHeight="1" x14ac:dyDescent="0.3">
      <c r="G182" s="422"/>
      <c r="H182" s="422"/>
      <c r="I182" s="422"/>
      <c r="J182" s="422"/>
      <c r="K182" s="422"/>
      <c r="L182" s="422"/>
      <c r="M182" s="422"/>
      <c r="N182" s="422"/>
      <c r="O182" s="422"/>
      <c r="P182" s="422"/>
      <c r="Q182" s="422"/>
      <c r="R182" s="422"/>
      <c r="S182" s="422"/>
      <c r="T182" s="422"/>
      <c r="U182" s="422"/>
      <c r="V182" s="422"/>
      <c r="W182" s="422"/>
      <c r="X182" s="422"/>
      <c r="Y182" s="422"/>
      <c r="Z182" s="422"/>
      <c r="AA182" s="422"/>
      <c r="AB182" s="422"/>
      <c r="AC182" s="422"/>
      <c r="AD182" s="422"/>
      <c r="AE182" s="422"/>
      <c r="AF182" s="422"/>
      <c r="AG182" s="422"/>
      <c r="AH182" s="422"/>
      <c r="AI182" s="422"/>
      <c r="AJ182" s="422"/>
    </row>
    <row r="183" spans="7:36" s="421" customFormat="1" ht="15" customHeight="1" x14ac:dyDescent="0.3">
      <c r="G183" s="422"/>
      <c r="H183" s="422"/>
      <c r="I183" s="422"/>
      <c r="J183" s="422"/>
      <c r="K183" s="422"/>
      <c r="L183" s="422"/>
      <c r="M183" s="422"/>
      <c r="N183" s="422"/>
      <c r="O183" s="422"/>
      <c r="P183" s="422"/>
      <c r="Q183" s="422"/>
      <c r="R183" s="422"/>
      <c r="S183" s="422"/>
      <c r="T183" s="422"/>
      <c r="U183" s="422"/>
      <c r="V183" s="422"/>
      <c r="W183" s="422"/>
      <c r="X183" s="422"/>
      <c r="Y183" s="422"/>
      <c r="Z183" s="422"/>
      <c r="AA183" s="422"/>
      <c r="AB183" s="422"/>
      <c r="AC183" s="422"/>
      <c r="AD183" s="422"/>
      <c r="AE183" s="422"/>
      <c r="AF183" s="422"/>
      <c r="AG183" s="422"/>
      <c r="AH183" s="422"/>
      <c r="AI183" s="422"/>
      <c r="AJ183" s="422"/>
    </row>
    <row r="184" spans="7:36" s="421" customFormat="1" ht="15" customHeight="1" x14ac:dyDescent="0.3">
      <c r="G184" s="422"/>
      <c r="H184" s="422"/>
      <c r="I184" s="422"/>
      <c r="J184" s="422"/>
      <c r="K184" s="422"/>
      <c r="L184" s="422"/>
      <c r="M184" s="422"/>
      <c r="N184" s="422"/>
      <c r="O184" s="422"/>
      <c r="P184" s="422"/>
      <c r="Q184" s="422"/>
      <c r="R184" s="422"/>
      <c r="S184" s="422"/>
      <c r="T184" s="422"/>
      <c r="U184" s="422"/>
      <c r="V184" s="422"/>
      <c r="W184" s="422"/>
      <c r="X184" s="422"/>
      <c r="Y184" s="422"/>
      <c r="Z184" s="422"/>
      <c r="AA184" s="422"/>
      <c r="AB184" s="422"/>
      <c r="AC184" s="422"/>
      <c r="AD184" s="422"/>
      <c r="AE184" s="422"/>
      <c r="AF184" s="422"/>
      <c r="AG184" s="422"/>
      <c r="AH184" s="422"/>
      <c r="AI184" s="422"/>
      <c r="AJ184" s="422"/>
    </row>
    <row r="185" spans="7:36" s="421" customFormat="1" ht="15" customHeight="1" x14ac:dyDescent="0.3">
      <c r="G185" s="422"/>
      <c r="H185" s="422"/>
      <c r="I185" s="422"/>
      <c r="J185" s="422"/>
      <c r="K185" s="422"/>
      <c r="L185" s="422"/>
      <c r="M185" s="422"/>
      <c r="N185" s="422"/>
      <c r="O185" s="422"/>
      <c r="P185" s="422"/>
      <c r="Q185" s="422"/>
      <c r="R185" s="422"/>
      <c r="S185" s="422"/>
      <c r="T185" s="422"/>
      <c r="U185" s="422"/>
      <c r="V185" s="422"/>
      <c r="W185" s="422"/>
      <c r="X185" s="422"/>
      <c r="Y185" s="422"/>
      <c r="Z185" s="422"/>
      <c r="AA185" s="422"/>
      <c r="AB185" s="422"/>
      <c r="AC185" s="422"/>
      <c r="AD185" s="422"/>
      <c r="AE185" s="422"/>
      <c r="AF185" s="422"/>
      <c r="AG185" s="422"/>
      <c r="AH185" s="422"/>
      <c r="AI185" s="422"/>
      <c r="AJ185" s="422"/>
    </row>
    <row r="186" spans="7:36" s="421" customFormat="1" ht="15" customHeight="1" x14ac:dyDescent="0.3">
      <c r="G186" s="422"/>
      <c r="H186" s="422"/>
      <c r="I186" s="422"/>
      <c r="J186" s="422"/>
      <c r="K186" s="422"/>
      <c r="L186" s="422"/>
      <c r="M186" s="422"/>
      <c r="N186" s="422"/>
      <c r="O186" s="422"/>
      <c r="P186" s="422"/>
      <c r="Q186" s="422"/>
      <c r="R186" s="422"/>
      <c r="S186" s="422"/>
      <c r="T186" s="422"/>
      <c r="U186" s="422"/>
      <c r="V186" s="422"/>
      <c r="W186" s="422"/>
      <c r="X186" s="422"/>
      <c r="Y186" s="422"/>
      <c r="Z186" s="422"/>
      <c r="AA186" s="422"/>
      <c r="AB186" s="422"/>
      <c r="AC186" s="422"/>
      <c r="AD186" s="422"/>
      <c r="AE186" s="422"/>
      <c r="AF186" s="422"/>
      <c r="AG186" s="422"/>
      <c r="AH186" s="422"/>
      <c r="AI186" s="422"/>
      <c r="AJ186" s="422"/>
    </row>
    <row r="187" spans="7:36" s="421" customFormat="1" ht="15" customHeight="1" x14ac:dyDescent="0.3">
      <c r="G187" s="422"/>
      <c r="H187" s="422"/>
      <c r="I187" s="422"/>
      <c r="J187" s="422"/>
      <c r="K187" s="422"/>
      <c r="L187" s="422"/>
      <c r="M187" s="422"/>
      <c r="N187" s="422"/>
      <c r="O187" s="422"/>
      <c r="P187" s="422"/>
      <c r="Q187" s="422"/>
      <c r="R187" s="422"/>
      <c r="S187" s="422"/>
      <c r="T187" s="422"/>
      <c r="U187" s="422"/>
      <c r="V187" s="422"/>
      <c r="W187" s="422"/>
      <c r="X187" s="422"/>
      <c r="Y187" s="422"/>
      <c r="Z187" s="422"/>
      <c r="AA187" s="422"/>
      <c r="AB187" s="422"/>
      <c r="AC187" s="422"/>
      <c r="AD187" s="422"/>
      <c r="AE187" s="422"/>
      <c r="AF187" s="422"/>
      <c r="AG187" s="422"/>
      <c r="AH187" s="422"/>
      <c r="AI187" s="422"/>
      <c r="AJ187" s="422"/>
    </row>
    <row r="188" spans="7:36" s="421" customFormat="1" ht="15" customHeight="1" x14ac:dyDescent="0.3">
      <c r="G188" s="422"/>
      <c r="H188" s="422"/>
      <c r="I188" s="422"/>
      <c r="J188" s="422"/>
      <c r="K188" s="422"/>
      <c r="L188" s="422"/>
      <c r="M188" s="422"/>
      <c r="N188" s="422"/>
      <c r="O188" s="422"/>
      <c r="P188" s="422"/>
      <c r="Q188" s="422"/>
      <c r="R188" s="422"/>
      <c r="S188" s="422"/>
      <c r="T188" s="422"/>
      <c r="U188" s="422"/>
      <c r="V188" s="422"/>
      <c r="W188" s="422"/>
      <c r="X188" s="422"/>
      <c r="Y188" s="422"/>
      <c r="Z188" s="422"/>
      <c r="AA188" s="422"/>
      <c r="AB188" s="422"/>
      <c r="AC188" s="422"/>
      <c r="AD188" s="422"/>
      <c r="AE188" s="422"/>
      <c r="AF188" s="422"/>
      <c r="AG188" s="422"/>
      <c r="AH188" s="422"/>
      <c r="AI188" s="422"/>
      <c r="AJ188" s="422"/>
    </row>
    <row r="189" spans="7:36" s="421" customFormat="1" ht="15" customHeight="1" x14ac:dyDescent="0.3">
      <c r="G189" s="422"/>
      <c r="H189" s="422"/>
      <c r="I189" s="422"/>
      <c r="J189" s="422"/>
      <c r="K189" s="422"/>
      <c r="L189" s="422"/>
      <c r="M189" s="422"/>
      <c r="N189" s="422"/>
      <c r="O189" s="422"/>
      <c r="P189" s="422"/>
      <c r="Q189" s="422"/>
      <c r="R189" s="422"/>
      <c r="S189" s="422"/>
      <c r="T189" s="422"/>
      <c r="U189" s="422"/>
      <c r="V189" s="422"/>
      <c r="W189" s="422"/>
      <c r="X189" s="422"/>
      <c r="Y189" s="422"/>
      <c r="Z189" s="422"/>
      <c r="AA189" s="422"/>
      <c r="AB189" s="422"/>
      <c r="AC189" s="422"/>
      <c r="AD189" s="422"/>
      <c r="AE189" s="422"/>
      <c r="AF189" s="422"/>
      <c r="AG189" s="422"/>
      <c r="AH189" s="422"/>
      <c r="AI189" s="422"/>
      <c r="AJ189" s="422"/>
    </row>
    <row r="190" spans="7:36" s="421" customFormat="1" ht="15" customHeight="1" x14ac:dyDescent="0.3">
      <c r="G190" s="422"/>
      <c r="H190" s="422"/>
      <c r="I190" s="422"/>
      <c r="J190" s="422"/>
      <c r="K190" s="422"/>
      <c r="L190" s="422"/>
      <c r="M190" s="422"/>
      <c r="N190" s="422"/>
      <c r="O190" s="422"/>
      <c r="P190" s="422"/>
      <c r="Q190" s="422"/>
      <c r="R190" s="422"/>
      <c r="S190" s="422"/>
      <c r="T190" s="422"/>
      <c r="U190" s="422"/>
      <c r="V190" s="422"/>
      <c r="W190" s="422"/>
      <c r="X190" s="422"/>
      <c r="Y190" s="422"/>
      <c r="Z190" s="422"/>
      <c r="AA190" s="422"/>
      <c r="AB190" s="422"/>
      <c r="AC190" s="422"/>
      <c r="AD190" s="422"/>
      <c r="AE190" s="422"/>
      <c r="AF190" s="422"/>
      <c r="AG190" s="422"/>
      <c r="AH190" s="422"/>
      <c r="AI190" s="422"/>
      <c r="AJ190" s="422"/>
    </row>
    <row r="191" spans="7:36" s="421" customFormat="1" ht="15" customHeight="1" x14ac:dyDescent="0.3">
      <c r="G191" s="422"/>
      <c r="H191" s="422"/>
      <c r="I191" s="422"/>
      <c r="J191" s="422"/>
      <c r="K191" s="422"/>
      <c r="L191" s="422"/>
      <c r="M191" s="422"/>
      <c r="N191" s="422"/>
      <c r="O191" s="422"/>
      <c r="P191" s="422"/>
      <c r="Q191" s="422"/>
      <c r="R191" s="422"/>
      <c r="S191" s="422"/>
      <c r="T191" s="422"/>
      <c r="U191" s="422"/>
      <c r="V191" s="422"/>
      <c r="W191" s="422"/>
      <c r="X191" s="422"/>
      <c r="Y191" s="422"/>
      <c r="Z191" s="422"/>
      <c r="AA191" s="422"/>
      <c r="AB191" s="422"/>
      <c r="AC191" s="422"/>
      <c r="AD191" s="422"/>
      <c r="AE191" s="422"/>
      <c r="AF191" s="422"/>
      <c r="AG191" s="422"/>
      <c r="AH191" s="422"/>
      <c r="AI191" s="422"/>
      <c r="AJ191" s="422"/>
    </row>
    <row r="192" spans="7:36" s="421" customFormat="1" ht="15" customHeight="1" x14ac:dyDescent="0.3">
      <c r="G192" s="422"/>
      <c r="H192" s="422"/>
      <c r="I192" s="422"/>
      <c r="J192" s="422"/>
      <c r="K192" s="422"/>
      <c r="L192" s="422"/>
      <c r="M192" s="422"/>
      <c r="N192" s="422"/>
      <c r="O192" s="422"/>
      <c r="P192" s="422"/>
      <c r="Q192" s="422"/>
      <c r="R192" s="422"/>
      <c r="S192" s="422"/>
      <c r="T192" s="422"/>
      <c r="U192" s="422"/>
      <c r="V192" s="422"/>
      <c r="W192" s="422"/>
      <c r="X192" s="422"/>
      <c r="Y192" s="422"/>
      <c r="Z192" s="422"/>
      <c r="AA192" s="422"/>
      <c r="AB192" s="422"/>
      <c r="AC192" s="422"/>
      <c r="AD192" s="422"/>
      <c r="AE192" s="422"/>
      <c r="AF192" s="422"/>
      <c r="AG192" s="422"/>
      <c r="AH192" s="422"/>
      <c r="AI192" s="422"/>
      <c r="AJ192" s="422"/>
    </row>
    <row r="193" spans="7:36" s="421" customFormat="1" ht="15" customHeight="1" x14ac:dyDescent="0.3">
      <c r="G193" s="422"/>
      <c r="H193" s="422"/>
      <c r="I193" s="422"/>
      <c r="J193" s="422"/>
      <c r="K193" s="422"/>
      <c r="L193" s="422"/>
      <c r="M193" s="422"/>
      <c r="N193" s="422"/>
      <c r="O193" s="422"/>
      <c r="P193" s="422"/>
      <c r="Q193" s="422"/>
      <c r="R193" s="422"/>
      <c r="S193" s="422"/>
      <c r="T193" s="422"/>
      <c r="U193" s="422"/>
      <c r="V193" s="422"/>
      <c r="W193" s="422"/>
      <c r="X193" s="422"/>
      <c r="Y193" s="422"/>
      <c r="Z193" s="422"/>
      <c r="AA193" s="422"/>
      <c r="AB193" s="422"/>
      <c r="AC193" s="422"/>
      <c r="AD193" s="422"/>
      <c r="AE193" s="422"/>
      <c r="AF193" s="422"/>
      <c r="AG193" s="422"/>
      <c r="AH193" s="422"/>
      <c r="AI193" s="422"/>
      <c r="AJ193" s="422"/>
    </row>
    <row r="194" spans="7:36" s="421" customFormat="1" ht="15" customHeight="1" x14ac:dyDescent="0.3">
      <c r="G194" s="422"/>
      <c r="H194" s="422"/>
      <c r="I194" s="422"/>
      <c r="J194" s="422"/>
      <c r="K194" s="422"/>
      <c r="L194" s="422"/>
      <c r="M194" s="422"/>
      <c r="N194" s="422"/>
      <c r="O194" s="422"/>
      <c r="P194" s="422"/>
      <c r="Q194" s="422"/>
      <c r="R194" s="422"/>
      <c r="S194" s="422"/>
      <c r="T194" s="422"/>
      <c r="U194" s="422"/>
      <c r="V194" s="422"/>
      <c r="W194" s="422"/>
      <c r="X194" s="422"/>
      <c r="Y194" s="422"/>
      <c r="Z194" s="422"/>
      <c r="AA194" s="422"/>
      <c r="AB194" s="422"/>
      <c r="AC194" s="422"/>
      <c r="AD194" s="422"/>
      <c r="AE194" s="422"/>
      <c r="AF194" s="422"/>
      <c r="AG194" s="422"/>
      <c r="AH194" s="422"/>
      <c r="AI194" s="422"/>
      <c r="AJ194" s="422"/>
    </row>
    <row r="195" spans="7:36" s="421" customFormat="1" ht="15" customHeight="1" x14ac:dyDescent="0.3">
      <c r="G195" s="422"/>
      <c r="H195" s="422"/>
      <c r="I195" s="422"/>
      <c r="J195" s="422"/>
      <c r="K195" s="422"/>
      <c r="L195" s="422"/>
      <c r="M195" s="422"/>
      <c r="N195" s="422"/>
      <c r="O195" s="422"/>
      <c r="P195" s="422"/>
      <c r="Q195" s="422"/>
      <c r="R195" s="422"/>
      <c r="S195" s="422"/>
      <c r="T195" s="422"/>
      <c r="U195" s="422"/>
      <c r="V195" s="422"/>
      <c r="W195" s="422"/>
      <c r="X195" s="422"/>
      <c r="Y195" s="422"/>
      <c r="Z195" s="422"/>
      <c r="AA195" s="422"/>
      <c r="AB195" s="422"/>
      <c r="AC195" s="422"/>
      <c r="AD195" s="422"/>
      <c r="AE195" s="422"/>
      <c r="AF195" s="422"/>
      <c r="AG195" s="422"/>
      <c r="AH195" s="422"/>
      <c r="AI195" s="422"/>
      <c r="AJ195" s="422"/>
    </row>
    <row r="196" spans="7:36" s="421" customFormat="1" ht="15" customHeight="1" x14ac:dyDescent="0.3">
      <c r="G196" s="422"/>
      <c r="H196" s="422"/>
      <c r="I196" s="422"/>
      <c r="J196" s="422"/>
      <c r="K196" s="422"/>
      <c r="L196" s="422"/>
      <c r="M196" s="422"/>
      <c r="N196" s="422"/>
      <c r="O196" s="422"/>
      <c r="P196" s="422"/>
      <c r="Q196" s="422"/>
      <c r="R196" s="422"/>
      <c r="S196" s="422"/>
      <c r="T196" s="422"/>
      <c r="U196" s="422"/>
      <c r="V196" s="422"/>
      <c r="W196" s="422"/>
      <c r="X196" s="422"/>
      <c r="Y196" s="422"/>
      <c r="Z196" s="422"/>
      <c r="AA196" s="422"/>
      <c r="AB196" s="422"/>
      <c r="AC196" s="422"/>
      <c r="AD196" s="422"/>
      <c r="AE196" s="422"/>
      <c r="AF196" s="422"/>
      <c r="AG196" s="422"/>
      <c r="AH196" s="422"/>
      <c r="AI196" s="422"/>
      <c r="AJ196" s="422"/>
    </row>
    <row r="197" spans="7:36" s="421" customFormat="1" ht="15" customHeight="1" x14ac:dyDescent="0.3">
      <c r="G197" s="422"/>
      <c r="H197" s="422"/>
      <c r="I197" s="422"/>
      <c r="J197" s="422"/>
      <c r="K197" s="422"/>
      <c r="L197" s="422"/>
      <c r="M197" s="422"/>
      <c r="N197" s="422"/>
      <c r="O197" s="422"/>
      <c r="P197" s="422"/>
      <c r="Q197" s="422"/>
      <c r="R197" s="422"/>
      <c r="S197" s="422"/>
      <c r="T197" s="422"/>
      <c r="U197" s="422"/>
      <c r="V197" s="422"/>
      <c r="W197" s="422"/>
      <c r="X197" s="422"/>
      <c r="Y197" s="422"/>
      <c r="Z197" s="422"/>
      <c r="AA197" s="422"/>
      <c r="AB197" s="422"/>
      <c r="AC197" s="422"/>
      <c r="AD197" s="422"/>
      <c r="AE197" s="422"/>
      <c r="AF197" s="422"/>
      <c r="AG197" s="422"/>
      <c r="AH197" s="422"/>
      <c r="AI197" s="422"/>
      <c r="AJ197" s="422"/>
    </row>
    <row r="198" spans="7:36" s="421" customFormat="1" ht="15" customHeight="1" x14ac:dyDescent="0.3">
      <c r="G198" s="422"/>
      <c r="H198" s="422"/>
      <c r="I198" s="422"/>
      <c r="J198" s="422"/>
      <c r="K198" s="422"/>
      <c r="L198" s="422"/>
      <c r="M198" s="422"/>
      <c r="N198" s="422"/>
      <c r="O198" s="422"/>
      <c r="P198" s="422"/>
      <c r="Q198" s="422"/>
      <c r="R198" s="422"/>
      <c r="S198" s="422"/>
      <c r="T198" s="422"/>
      <c r="U198" s="422"/>
      <c r="V198" s="422"/>
      <c r="W198" s="422"/>
      <c r="X198" s="422"/>
      <c r="Y198" s="422"/>
      <c r="Z198" s="422"/>
      <c r="AA198" s="422"/>
      <c r="AB198" s="422"/>
      <c r="AC198" s="422"/>
      <c r="AD198" s="422"/>
      <c r="AE198" s="422"/>
      <c r="AF198" s="422"/>
      <c r="AG198" s="422"/>
      <c r="AH198" s="422"/>
      <c r="AI198" s="422"/>
      <c r="AJ198" s="422"/>
    </row>
    <row r="199" spans="7:36" s="421" customFormat="1" ht="15" customHeight="1" x14ac:dyDescent="0.3">
      <c r="G199" s="422"/>
      <c r="H199" s="422"/>
      <c r="I199" s="422"/>
      <c r="J199" s="422"/>
      <c r="K199" s="422"/>
      <c r="L199" s="422"/>
      <c r="M199" s="422"/>
      <c r="N199" s="422"/>
      <c r="O199" s="422"/>
      <c r="P199" s="422"/>
      <c r="Q199" s="422"/>
      <c r="R199" s="422"/>
      <c r="S199" s="422"/>
      <c r="T199" s="422"/>
      <c r="U199" s="422"/>
      <c r="V199" s="422"/>
      <c r="W199" s="422"/>
      <c r="X199" s="422"/>
      <c r="Y199" s="422"/>
      <c r="Z199" s="422"/>
      <c r="AA199" s="422"/>
      <c r="AB199" s="422"/>
      <c r="AC199" s="422"/>
      <c r="AD199" s="422"/>
      <c r="AE199" s="422"/>
      <c r="AF199" s="422"/>
      <c r="AG199" s="422"/>
      <c r="AH199" s="422"/>
      <c r="AI199" s="422"/>
      <c r="AJ199" s="422"/>
    </row>
    <row r="200" spans="7:36" s="421" customFormat="1" ht="15" customHeight="1" x14ac:dyDescent="0.3">
      <c r="G200" s="422"/>
      <c r="H200" s="422"/>
      <c r="I200" s="422"/>
      <c r="J200" s="422"/>
      <c r="K200" s="422"/>
      <c r="L200" s="422"/>
      <c r="M200" s="422"/>
      <c r="N200" s="422"/>
      <c r="O200" s="422"/>
      <c r="P200" s="422"/>
      <c r="Q200" s="422"/>
      <c r="R200" s="422"/>
      <c r="S200" s="422"/>
      <c r="T200" s="422"/>
      <c r="U200" s="422"/>
      <c r="V200" s="422"/>
      <c r="W200" s="422"/>
      <c r="X200" s="422"/>
      <c r="Y200" s="422"/>
      <c r="Z200" s="422"/>
      <c r="AA200" s="422"/>
      <c r="AB200" s="422"/>
      <c r="AC200" s="422"/>
      <c r="AD200" s="422"/>
      <c r="AE200" s="422"/>
      <c r="AF200" s="422"/>
      <c r="AG200" s="422"/>
      <c r="AH200" s="422"/>
      <c r="AI200" s="422"/>
      <c r="AJ200" s="422"/>
    </row>
    <row r="201" spans="7:36" s="421" customFormat="1" ht="15" customHeight="1" x14ac:dyDescent="0.3">
      <c r="G201" s="422"/>
      <c r="H201" s="422"/>
      <c r="I201" s="422"/>
      <c r="J201" s="422"/>
      <c r="K201" s="422"/>
      <c r="L201" s="422"/>
      <c r="M201" s="422"/>
      <c r="N201" s="422"/>
      <c r="O201" s="422"/>
      <c r="P201" s="422"/>
      <c r="Q201" s="422"/>
      <c r="R201" s="422"/>
      <c r="S201" s="422"/>
      <c r="T201" s="422"/>
      <c r="U201" s="422"/>
      <c r="V201" s="422"/>
      <c r="W201" s="422"/>
      <c r="X201" s="422"/>
      <c r="Y201" s="422"/>
      <c r="Z201" s="422"/>
      <c r="AA201" s="422"/>
      <c r="AB201" s="422"/>
      <c r="AC201" s="422"/>
      <c r="AD201" s="422"/>
      <c r="AE201" s="422"/>
      <c r="AF201" s="422"/>
      <c r="AG201" s="422"/>
      <c r="AH201" s="422"/>
      <c r="AI201" s="422"/>
      <c r="AJ201" s="422"/>
    </row>
    <row r="202" spans="7:36" s="421" customFormat="1" ht="15" customHeight="1" x14ac:dyDescent="0.3">
      <c r="G202" s="422"/>
      <c r="H202" s="422"/>
      <c r="I202" s="422"/>
      <c r="J202" s="422"/>
      <c r="K202" s="422"/>
      <c r="L202" s="422"/>
      <c r="M202" s="422"/>
      <c r="N202" s="422"/>
      <c r="O202" s="422"/>
      <c r="P202" s="422"/>
      <c r="Q202" s="422"/>
      <c r="R202" s="422"/>
      <c r="S202" s="422"/>
      <c r="T202" s="422"/>
      <c r="U202" s="422"/>
      <c r="V202" s="422"/>
      <c r="W202" s="422"/>
      <c r="X202" s="422"/>
      <c r="Y202" s="422"/>
      <c r="Z202" s="422"/>
      <c r="AA202" s="422"/>
      <c r="AB202" s="422"/>
      <c r="AC202" s="422"/>
      <c r="AD202" s="422"/>
      <c r="AE202" s="422"/>
      <c r="AF202" s="422"/>
      <c r="AG202" s="422"/>
      <c r="AH202" s="422"/>
      <c r="AI202" s="422"/>
      <c r="AJ202" s="422"/>
    </row>
    <row r="203" spans="7:36" s="421" customFormat="1" ht="15" customHeight="1" x14ac:dyDescent="0.3">
      <c r="G203" s="422"/>
      <c r="H203" s="422"/>
      <c r="I203" s="422"/>
      <c r="J203" s="422"/>
      <c r="K203" s="422"/>
      <c r="L203" s="422"/>
      <c r="M203" s="422"/>
      <c r="N203" s="422"/>
      <c r="O203" s="422"/>
      <c r="P203" s="422"/>
      <c r="Q203" s="422"/>
      <c r="R203" s="422"/>
      <c r="S203" s="422"/>
      <c r="T203" s="422"/>
      <c r="U203" s="422"/>
      <c r="V203" s="422"/>
      <c r="W203" s="422"/>
      <c r="X203" s="422"/>
      <c r="Y203" s="422"/>
      <c r="Z203" s="422"/>
      <c r="AA203" s="422"/>
      <c r="AB203" s="422"/>
      <c r="AC203" s="422"/>
      <c r="AD203" s="422"/>
      <c r="AE203" s="422"/>
      <c r="AF203" s="422"/>
      <c r="AG203" s="422"/>
      <c r="AH203" s="422"/>
      <c r="AI203" s="422"/>
      <c r="AJ203" s="422"/>
    </row>
    <row r="204" spans="7:36" s="421" customFormat="1" ht="15" customHeight="1" x14ac:dyDescent="0.3">
      <c r="G204" s="422"/>
      <c r="H204" s="422"/>
      <c r="I204" s="422"/>
      <c r="J204" s="422"/>
      <c r="K204" s="422"/>
      <c r="L204" s="422"/>
      <c r="M204" s="422"/>
      <c r="N204" s="422"/>
      <c r="O204" s="422"/>
      <c r="P204" s="422"/>
      <c r="Q204" s="422"/>
      <c r="R204" s="422"/>
      <c r="S204" s="422"/>
      <c r="T204" s="422"/>
      <c r="U204" s="422"/>
      <c r="V204" s="422"/>
      <c r="W204" s="422"/>
      <c r="X204" s="422"/>
      <c r="Y204" s="422"/>
      <c r="Z204" s="422"/>
      <c r="AA204" s="422"/>
      <c r="AB204" s="422"/>
      <c r="AC204" s="422"/>
      <c r="AD204" s="422"/>
      <c r="AE204" s="422"/>
      <c r="AF204" s="422"/>
      <c r="AG204" s="422"/>
      <c r="AH204" s="422"/>
      <c r="AI204" s="422"/>
      <c r="AJ204" s="422"/>
    </row>
    <row r="205" spans="7:36" s="421" customFormat="1" ht="15" customHeight="1" x14ac:dyDescent="0.3">
      <c r="G205" s="422"/>
      <c r="H205" s="422"/>
      <c r="I205" s="422"/>
      <c r="J205" s="422"/>
      <c r="K205" s="422"/>
      <c r="L205" s="422"/>
      <c r="M205" s="422"/>
      <c r="N205" s="422"/>
      <c r="O205" s="422"/>
      <c r="P205" s="422"/>
      <c r="Q205" s="422"/>
      <c r="R205" s="422"/>
      <c r="S205" s="422"/>
      <c r="T205" s="422"/>
      <c r="U205" s="422"/>
      <c r="V205" s="422"/>
      <c r="W205" s="422"/>
      <c r="X205" s="422"/>
      <c r="Y205" s="422"/>
      <c r="Z205" s="422"/>
      <c r="AA205" s="422"/>
      <c r="AB205" s="422"/>
      <c r="AC205" s="422"/>
      <c r="AD205" s="422"/>
      <c r="AE205" s="422"/>
      <c r="AF205" s="422"/>
      <c r="AG205" s="422"/>
      <c r="AH205" s="422"/>
      <c r="AI205" s="422"/>
      <c r="AJ205" s="422"/>
    </row>
    <row r="206" spans="7:36" s="421" customFormat="1" ht="15" customHeight="1" x14ac:dyDescent="0.3">
      <c r="G206" s="422"/>
      <c r="H206" s="422"/>
      <c r="I206" s="422"/>
      <c r="J206" s="422"/>
      <c r="K206" s="422"/>
      <c r="L206" s="422"/>
      <c r="M206" s="422"/>
      <c r="N206" s="422"/>
      <c r="O206" s="422"/>
      <c r="P206" s="422"/>
      <c r="Q206" s="422"/>
      <c r="R206" s="422"/>
      <c r="S206" s="422"/>
      <c r="T206" s="422"/>
      <c r="U206" s="422"/>
      <c r="V206" s="422"/>
      <c r="W206" s="422"/>
      <c r="X206" s="422"/>
      <c r="Y206" s="422"/>
      <c r="Z206" s="422"/>
      <c r="AA206" s="422"/>
      <c r="AB206" s="422"/>
      <c r="AC206" s="422"/>
      <c r="AD206" s="422"/>
      <c r="AE206" s="422"/>
      <c r="AF206" s="422"/>
      <c r="AG206" s="422"/>
      <c r="AH206" s="422"/>
      <c r="AI206" s="422"/>
      <c r="AJ206" s="422"/>
    </row>
    <row r="207" spans="7:36" s="421" customFormat="1" ht="15" customHeight="1" x14ac:dyDescent="0.3">
      <c r="G207" s="422"/>
      <c r="H207" s="422"/>
      <c r="I207" s="422"/>
      <c r="J207" s="422"/>
      <c r="K207" s="422"/>
      <c r="L207" s="422"/>
      <c r="M207" s="422"/>
      <c r="N207" s="422"/>
      <c r="O207" s="422"/>
      <c r="P207" s="422"/>
      <c r="Q207" s="422"/>
      <c r="R207" s="422"/>
      <c r="S207" s="422"/>
      <c r="T207" s="422"/>
      <c r="U207" s="422"/>
      <c r="V207" s="422"/>
      <c r="W207" s="422"/>
      <c r="X207" s="422"/>
      <c r="Y207" s="422"/>
      <c r="Z207" s="422"/>
      <c r="AA207" s="422"/>
      <c r="AB207" s="422"/>
      <c r="AC207" s="422"/>
      <c r="AD207" s="422"/>
      <c r="AE207" s="422"/>
      <c r="AF207" s="422"/>
      <c r="AG207" s="422"/>
      <c r="AH207" s="422"/>
      <c r="AI207" s="422"/>
      <c r="AJ207" s="422"/>
    </row>
    <row r="208" spans="7:36" s="421" customFormat="1" ht="15" customHeight="1" x14ac:dyDescent="0.3">
      <c r="G208" s="422"/>
      <c r="H208" s="422"/>
      <c r="I208" s="422"/>
      <c r="J208" s="422"/>
      <c r="K208" s="422"/>
      <c r="L208" s="422"/>
      <c r="M208" s="422"/>
      <c r="N208" s="422"/>
      <c r="O208" s="422"/>
      <c r="P208" s="422"/>
      <c r="Q208" s="422"/>
      <c r="R208" s="422"/>
      <c r="S208" s="422"/>
      <c r="T208" s="422"/>
      <c r="U208" s="422"/>
      <c r="V208" s="422"/>
      <c r="W208" s="422"/>
      <c r="X208" s="422"/>
      <c r="Y208" s="422"/>
      <c r="Z208" s="422"/>
      <c r="AA208" s="422"/>
      <c r="AB208" s="422"/>
      <c r="AC208" s="422"/>
      <c r="AD208" s="422"/>
      <c r="AE208" s="422"/>
      <c r="AF208" s="422"/>
      <c r="AG208" s="422"/>
      <c r="AH208" s="422"/>
      <c r="AI208" s="422"/>
      <c r="AJ208" s="422"/>
    </row>
    <row r="209" spans="7:36" s="421" customFormat="1" ht="15" customHeight="1" x14ac:dyDescent="0.3">
      <c r="G209" s="422"/>
      <c r="H209" s="422"/>
      <c r="I209" s="422"/>
      <c r="J209" s="422"/>
      <c r="K209" s="422"/>
      <c r="L209" s="422"/>
      <c r="M209" s="422"/>
      <c r="N209" s="422"/>
      <c r="O209" s="422"/>
      <c r="P209" s="422"/>
      <c r="Q209" s="422"/>
      <c r="R209" s="422"/>
      <c r="S209" s="422"/>
      <c r="T209" s="422"/>
      <c r="U209" s="422"/>
      <c r="V209" s="422"/>
      <c r="W209" s="422"/>
      <c r="X209" s="422"/>
      <c r="Y209" s="422"/>
      <c r="Z209" s="422"/>
      <c r="AA209" s="422"/>
      <c r="AB209" s="422"/>
      <c r="AC209" s="422"/>
      <c r="AD209" s="422"/>
      <c r="AE209" s="422"/>
      <c r="AF209" s="422"/>
      <c r="AG209" s="422"/>
      <c r="AH209" s="422"/>
      <c r="AI209" s="422"/>
      <c r="AJ209" s="422"/>
    </row>
    <row r="210" spans="7:36" s="421" customFormat="1" ht="15" customHeight="1" x14ac:dyDescent="0.3">
      <c r="G210" s="422"/>
      <c r="H210" s="422"/>
      <c r="I210" s="422"/>
      <c r="J210" s="422"/>
      <c r="K210" s="422"/>
      <c r="L210" s="422"/>
      <c r="M210" s="422"/>
      <c r="N210" s="422"/>
      <c r="O210" s="422"/>
      <c r="P210" s="422"/>
      <c r="Q210" s="422"/>
      <c r="R210" s="422"/>
      <c r="S210" s="422"/>
      <c r="T210" s="422"/>
      <c r="U210" s="422"/>
      <c r="V210" s="422"/>
      <c r="W210" s="422"/>
      <c r="X210" s="422"/>
      <c r="Y210" s="422"/>
      <c r="Z210" s="422"/>
      <c r="AA210" s="422"/>
      <c r="AB210" s="422"/>
      <c r="AC210" s="422"/>
      <c r="AD210" s="422"/>
      <c r="AE210" s="422"/>
      <c r="AF210" s="422"/>
      <c r="AG210" s="422"/>
      <c r="AH210" s="422"/>
      <c r="AI210" s="422"/>
      <c r="AJ210" s="422"/>
    </row>
    <row r="211" spans="7:36" s="421" customFormat="1" ht="15" customHeight="1" x14ac:dyDescent="0.3">
      <c r="G211" s="422"/>
      <c r="H211" s="422"/>
      <c r="I211" s="422"/>
      <c r="J211" s="422"/>
      <c r="K211" s="422"/>
      <c r="L211" s="422"/>
      <c r="M211" s="422"/>
      <c r="N211" s="422"/>
      <c r="O211" s="422"/>
      <c r="P211" s="422"/>
      <c r="Q211" s="422"/>
      <c r="R211" s="422"/>
      <c r="S211" s="422"/>
      <c r="T211" s="422"/>
      <c r="U211" s="422"/>
      <c r="V211" s="422"/>
      <c r="W211" s="422"/>
      <c r="X211" s="422"/>
      <c r="Y211" s="422"/>
      <c r="Z211" s="422"/>
      <c r="AA211" s="422"/>
      <c r="AB211" s="422"/>
      <c r="AC211" s="422"/>
      <c r="AD211" s="422"/>
      <c r="AE211" s="422"/>
      <c r="AF211" s="422"/>
      <c r="AG211" s="422"/>
      <c r="AH211" s="422"/>
      <c r="AI211" s="422"/>
      <c r="AJ211" s="422"/>
    </row>
    <row r="212" spans="7:36" s="421" customFormat="1" ht="15" customHeight="1" x14ac:dyDescent="0.3">
      <c r="G212" s="422"/>
      <c r="H212" s="422"/>
      <c r="I212" s="422"/>
      <c r="J212" s="422"/>
      <c r="K212" s="422"/>
      <c r="L212" s="422"/>
      <c r="M212" s="422"/>
      <c r="N212" s="422"/>
      <c r="O212" s="422"/>
      <c r="P212" s="422"/>
      <c r="Q212" s="422"/>
      <c r="R212" s="422"/>
      <c r="S212" s="422"/>
      <c r="T212" s="422"/>
      <c r="U212" s="422"/>
      <c r="V212" s="422"/>
      <c r="W212" s="422"/>
      <c r="X212" s="422"/>
      <c r="Y212" s="422"/>
      <c r="Z212" s="422"/>
      <c r="AA212" s="422"/>
      <c r="AB212" s="422"/>
      <c r="AC212" s="422"/>
      <c r="AD212" s="422"/>
      <c r="AE212" s="422"/>
      <c r="AF212" s="422"/>
      <c r="AG212" s="422"/>
      <c r="AH212" s="422"/>
      <c r="AI212" s="422"/>
      <c r="AJ212" s="422"/>
    </row>
    <row r="213" spans="7:36" s="421" customFormat="1" ht="15" customHeight="1" x14ac:dyDescent="0.3">
      <c r="G213" s="422"/>
      <c r="H213" s="422"/>
      <c r="I213" s="422"/>
      <c r="J213" s="422"/>
      <c r="K213" s="422"/>
      <c r="L213" s="422"/>
      <c r="M213" s="422"/>
      <c r="N213" s="422"/>
      <c r="O213" s="422"/>
      <c r="P213" s="422"/>
      <c r="Q213" s="422"/>
      <c r="R213" s="422"/>
      <c r="S213" s="422"/>
      <c r="T213" s="422"/>
      <c r="U213" s="422"/>
      <c r="V213" s="422"/>
      <c r="W213" s="422"/>
      <c r="X213" s="422"/>
      <c r="Y213" s="422"/>
      <c r="Z213" s="422"/>
      <c r="AA213" s="422"/>
      <c r="AB213" s="422"/>
      <c r="AC213" s="422"/>
      <c r="AD213" s="422"/>
      <c r="AE213" s="422"/>
      <c r="AF213" s="422"/>
      <c r="AG213" s="422"/>
      <c r="AH213" s="422"/>
      <c r="AI213" s="422"/>
      <c r="AJ213" s="422"/>
    </row>
    <row r="214" spans="7:36" s="421" customFormat="1" ht="15" customHeight="1" x14ac:dyDescent="0.3">
      <c r="G214" s="422"/>
      <c r="H214" s="422"/>
      <c r="I214" s="422"/>
      <c r="J214" s="422"/>
      <c r="K214" s="422"/>
      <c r="L214" s="422"/>
      <c r="M214" s="422"/>
      <c r="N214" s="422"/>
      <c r="O214" s="422"/>
      <c r="P214" s="422"/>
      <c r="Q214" s="422"/>
      <c r="R214" s="422"/>
      <c r="S214" s="422"/>
      <c r="T214" s="422"/>
      <c r="U214" s="422"/>
      <c r="V214" s="422"/>
      <c r="W214" s="422"/>
      <c r="X214" s="422"/>
      <c r="Y214" s="422"/>
      <c r="Z214" s="422"/>
      <c r="AA214" s="422"/>
      <c r="AB214" s="422"/>
      <c r="AC214" s="422"/>
      <c r="AD214" s="422"/>
      <c r="AE214" s="422"/>
      <c r="AF214" s="422"/>
      <c r="AG214" s="422"/>
      <c r="AH214" s="422"/>
      <c r="AI214" s="422"/>
      <c r="AJ214" s="422"/>
    </row>
    <row r="215" spans="7:36" s="421" customFormat="1" ht="15" customHeight="1" x14ac:dyDescent="0.3">
      <c r="G215" s="422"/>
      <c r="H215" s="422"/>
      <c r="I215" s="422"/>
      <c r="J215" s="422"/>
      <c r="K215" s="422"/>
      <c r="L215" s="422"/>
      <c r="M215" s="422"/>
      <c r="N215" s="422"/>
      <c r="O215" s="422"/>
      <c r="P215" s="422"/>
      <c r="Q215" s="422"/>
      <c r="R215" s="422"/>
      <c r="S215" s="422"/>
      <c r="T215" s="422"/>
      <c r="U215" s="422"/>
      <c r="V215" s="422"/>
      <c r="W215" s="422"/>
      <c r="X215" s="422"/>
      <c r="Y215" s="422"/>
      <c r="Z215" s="422"/>
      <c r="AA215" s="422"/>
      <c r="AB215" s="422"/>
      <c r="AC215" s="422"/>
      <c r="AD215" s="422"/>
      <c r="AE215" s="422"/>
      <c r="AF215" s="422"/>
      <c r="AG215" s="422"/>
      <c r="AH215" s="422"/>
      <c r="AI215" s="422"/>
      <c r="AJ215" s="422"/>
    </row>
    <row r="216" spans="7:36" s="421" customFormat="1" ht="15" customHeight="1" x14ac:dyDescent="0.3">
      <c r="G216" s="422"/>
      <c r="H216" s="422"/>
      <c r="I216" s="422"/>
      <c r="J216" s="422"/>
      <c r="K216" s="422"/>
      <c r="L216" s="422"/>
      <c r="M216" s="422"/>
      <c r="N216" s="422"/>
      <c r="O216" s="422"/>
      <c r="P216" s="422"/>
      <c r="Q216" s="422"/>
      <c r="R216" s="422"/>
      <c r="S216" s="422"/>
      <c r="T216" s="422"/>
      <c r="U216" s="422"/>
      <c r="V216" s="422"/>
      <c r="W216" s="422"/>
      <c r="X216" s="422"/>
      <c r="Y216" s="422"/>
      <c r="Z216" s="422"/>
      <c r="AA216" s="422"/>
      <c r="AB216" s="422"/>
      <c r="AC216" s="422"/>
      <c r="AD216" s="422"/>
      <c r="AE216" s="422"/>
      <c r="AF216" s="422"/>
      <c r="AG216" s="422"/>
      <c r="AH216" s="422"/>
      <c r="AI216" s="422"/>
      <c r="AJ216" s="422"/>
    </row>
    <row r="217" spans="7:36" s="421" customFormat="1" ht="15" customHeight="1" x14ac:dyDescent="0.3">
      <c r="G217" s="422"/>
      <c r="H217" s="422"/>
      <c r="I217" s="422"/>
      <c r="J217" s="422"/>
      <c r="K217" s="422"/>
      <c r="L217" s="422"/>
      <c r="M217" s="422"/>
      <c r="N217" s="422"/>
      <c r="O217" s="422"/>
      <c r="P217" s="422"/>
      <c r="Q217" s="422"/>
      <c r="R217" s="422"/>
      <c r="S217" s="422"/>
      <c r="T217" s="422"/>
      <c r="U217" s="422"/>
      <c r="V217" s="422"/>
      <c r="W217" s="422"/>
      <c r="X217" s="422"/>
      <c r="Y217" s="422"/>
      <c r="Z217" s="422"/>
      <c r="AA217" s="422"/>
      <c r="AB217" s="422"/>
      <c r="AC217" s="422"/>
      <c r="AD217" s="422"/>
      <c r="AE217" s="422"/>
      <c r="AF217" s="422"/>
      <c r="AG217" s="422"/>
      <c r="AH217" s="422"/>
      <c r="AI217" s="422"/>
      <c r="AJ217" s="422"/>
    </row>
    <row r="218" spans="7:36" s="421" customFormat="1" ht="15" customHeight="1" x14ac:dyDescent="0.3">
      <c r="G218" s="422"/>
      <c r="H218" s="422"/>
      <c r="I218" s="422"/>
      <c r="J218" s="422"/>
      <c r="K218" s="422"/>
      <c r="L218" s="422"/>
      <c r="M218" s="422"/>
      <c r="N218" s="422"/>
      <c r="O218" s="422"/>
      <c r="P218" s="422"/>
      <c r="Q218" s="422"/>
      <c r="R218" s="422"/>
      <c r="S218" s="422"/>
      <c r="T218" s="422"/>
      <c r="U218" s="422"/>
      <c r="V218" s="422"/>
      <c r="W218" s="422"/>
      <c r="X218" s="422"/>
      <c r="Y218" s="422"/>
      <c r="Z218" s="422"/>
      <c r="AA218" s="422"/>
      <c r="AB218" s="422"/>
      <c r="AC218" s="422"/>
      <c r="AD218" s="422"/>
      <c r="AE218" s="422"/>
      <c r="AF218" s="422"/>
      <c r="AG218" s="422"/>
      <c r="AH218" s="422"/>
      <c r="AI218" s="422"/>
      <c r="AJ218" s="422"/>
    </row>
    <row r="219" spans="7:36" s="421" customFormat="1" ht="15" customHeight="1" x14ac:dyDescent="0.3">
      <c r="G219" s="422"/>
      <c r="H219" s="422"/>
      <c r="I219" s="422"/>
      <c r="J219" s="422"/>
      <c r="K219" s="422"/>
      <c r="L219" s="422"/>
      <c r="M219" s="422"/>
      <c r="N219" s="422"/>
      <c r="O219" s="422"/>
      <c r="P219" s="422"/>
      <c r="Q219" s="422"/>
      <c r="R219" s="422"/>
      <c r="S219" s="422"/>
      <c r="T219" s="422"/>
      <c r="U219" s="422"/>
      <c r="V219" s="422"/>
      <c r="W219" s="422"/>
      <c r="X219" s="422"/>
      <c r="Y219" s="422"/>
      <c r="Z219" s="422"/>
      <c r="AA219" s="422"/>
      <c r="AB219" s="422"/>
      <c r="AC219" s="422"/>
      <c r="AD219" s="422"/>
      <c r="AE219" s="422"/>
      <c r="AF219" s="422"/>
      <c r="AG219" s="422"/>
      <c r="AH219" s="422"/>
      <c r="AI219" s="422"/>
      <c r="AJ219" s="422"/>
    </row>
    <row r="220" spans="7:36" s="421" customFormat="1" ht="15" customHeight="1" x14ac:dyDescent="0.3">
      <c r="G220" s="422"/>
      <c r="H220" s="422"/>
      <c r="I220" s="422"/>
      <c r="J220" s="422"/>
      <c r="K220" s="422"/>
      <c r="L220" s="422"/>
      <c r="M220" s="422"/>
      <c r="N220" s="422"/>
      <c r="O220" s="422"/>
      <c r="P220" s="422"/>
      <c r="Q220" s="422"/>
      <c r="R220" s="422"/>
      <c r="S220" s="422"/>
      <c r="T220" s="422"/>
      <c r="U220" s="422"/>
      <c r="V220" s="422"/>
      <c r="W220" s="422"/>
      <c r="X220" s="422"/>
      <c r="Y220" s="422"/>
      <c r="Z220" s="422"/>
      <c r="AA220" s="422"/>
      <c r="AB220" s="422"/>
      <c r="AC220" s="422"/>
      <c r="AD220" s="422"/>
      <c r="AE220" s="422"/>
      <c r="AF220" s="422"/>
      <c r="AG220" s="422"/>
      <c r="AH220" s="422"/>
      <c r="AI220" s="422"/>
      <c r="AJ220" s="422"/>
    </row>
    <row r="221" spans="7:36" s="421" customFormat="1" ht="15" customHeight="1" x14ac:dyDescent="0.3">
      <c r="G221" s="422"/>
      <c r="H221" s="422"/>
      <c r="I221" s="422"/>
      <c r="J221" s="422"/>
      <c r="K221" s="422"/>
      <c r="L221" s="422"/>
      <c r="M221" s="422"/>
      <c r="N221" s="422"/>
      <c r="O221" s="422"/>
      <c r="P221" s="422"/>
      <c r="Q221" s="422"/>
      <c r="R221" s="422"/>
      <c r="S221" s="422"/>
      <c r="T221" s="422"/>
      <c r="U221" s="422"/>
      <c r="V221" s="422"/>
      <c r="W221" s="422"/>
      <c r="X221" s="422"/>
      <c r="Y221" s="422"/>
      <c r="Z221" s="422"/>
      <c r="AA221" s="422"/>
      <c r="AB221" s="422"/>
      <c r="AC221" s="422"/>
      <c r="AD221" s="422"/>
      <c r="AE221" s="422"/>
      <c r="AF221" s="422"/>
      <c r="AG221" s="422"/>
      <c r="AH221" s="422"/>
      <c r="AI221" s="422"/>
      <c r="AJ221" s="422"/>
    </row>
    <row r="222" spans="7:36" s="421" customFormat="1" ht="15" customHeight="1" x14ac:dyDescent="0.3">
      <c r="G222" s="422"/>
      <c r="H222" s="422"/>
      <c r="I222" s="422"/>
      <c r="J222" s="422"/>
      <c r="K222" s="422"/>
      <c r="L222" s="422"/>
      <c r="M222" s="422"/>
      <c r="N222" s="422"/>
      <c r="O222" s="422"/>
      <c r="P222" s="422"/>
      <c r="Q222" s="422"/>
      <c r="R222" s="422"/>
      <c r="S222" s="422"/>
      <c r="T222" s="422"/>
      <c r="U222" s="422"/>
      <c r="V222" s="422"/>
      <c r="W222" s="422"/>
      <c r="X222" s="422"/>
      <c r="Y222" s="422"/>
      <c r="Z222" s="422"/>
      <c r="AA222" s="422"/>
      <c r="AB222" s="422"/>
      <c r="AC222" s="422"/>
      <c r="AD222" s="422"/>
      <c r="AE222" s="422"/>
      <c r="AF222" s="422"/>
      <c r="AG222" s="422"/>
      <c r="AH222" s="422"/>
      <c r="AI222" s="422"/>
      <c r="AJ222" s="422"/>
    </row>
    <row r="223" spans="7:36" s="421" customFormat="1" ht="15" customHeight="1" x14ac:dyDescent="0.3">
      <c r="G223" s="422"/>
      <c r="H223" s="422"/>
      <c r="I223" s="422"/>
      <c r="J223" s="422"/>
      <c r="K223" s="422"/>
      <c r="L223" s="422"/>
      <c r="M223" s="422"/>
      <c r="N223" s="422"/>
      <c r="O223" s="422"/>
      <c r="P223" s="422"/>
      <c r="Q223" s="422"/>
      <c r="R223" s="422"/>
      <c r="S223" s="422"/>
      <c r="T223" s="422"/>
      <c r="U223" s="422"/>
      <c r="V223" s="422"/>
      <c r="W223" s="422"/>
      <c r="X223" s="422"/>
      <c r="Y223" s="422"/>
      <c r="Z223" s="422"/>
      <c r="AA223" s="422"/>
      <c r="AB223" s="422"/>
      <c r="AC223" s="422"/>
      <c r="AD223" s="422"/>
      <c r="AE223" s="422"/>
      <c r="AF223" s="422"/>
      <c r="AG223" s="422"/>
      <c r="AH223" s="422"/>
      <c r="AI223" s="422"/>
      <c r="AJ223" s="422"/>
    </row>
    <row r="224" spans="7:36" s="421" customFormat="1" ht="15" customHeight="1" x14ac:dyDescent="0.3">
      <c r="G224" s="422"/>
      <c r="H224" s="422"/>
      <c r="I224" s="422"/>
      <c r="J224" s="422"/>
      <c r="K224" s="422"/>
      <c r="L224" s="422"/>
      <c r="M224" s="422"/>
      <c r="N224" s="422"/>
      <c r="O224" s="422"/>
      <c r="P224" s="422"/>
      <c r="Q224" s="422"/>
      <c r="R224" s="422"/>
      <c r="S224" s="422"/>
      <c r="T224" s="422"/>
      <c r="U224" s="422"/>
      <c r="V224" s="422"/>
      <c r="W224" s="422"/>
      <c r="X224" s="422"/>
      <c r="Y224" s="422"/>
      <c r="Z224" s="422"/>
      <c r="AA224" s="422"/>
      <c r="AB224" s="422"/>
      <c r="AC224" s="422"/>
      <c r="AD224" s="422"/>
      <c r="AE224" s="422"/>
      <c r="AF224" s="422"/>
      <c r="AG224" s="422"/>
      <c r="AH224" s="422"/>
      <c r="AI224" s="422"/>
      <c r="AJ224" s="422"/>
    </row>
    <row r="225" spans="7:36" s="421" customFormat="1" ht="15" customHeight="1" x14ac:dyDescent="0.3">
      <c r="G225" s="422"/>
      <c r="H225" s="422"/>
      <c r="I225" s="422"/>
      <c r="J225" s="422"/>
      <c r="K225" s="422"/>
      <c r="L225" s="422"/>
      <c r="M225" s="422"/>
      <c r="N225" s="422"/>
      <c r="O225" s="422"/>
      <c r="P225" s="422"/>
      <c r="Q225" s="422"/>
      <c r="R225" s="422"/>
      <c r="S225" s="422"/>
      <c r="T225" s="422"/>
      <c r="U225" s="422"/>
      <c r="V225" s="422"/>
      <c r="W225" s="422"/>
      <c r="X225" s="422"/>
      <c r="Y225" s="422"/>
      <c r="Z225" s="422"/>
      <c r="AA225" s="422"/>
      <c r="AB225" s="422"/>
      <c r="AC225" s="422"/>
      <c r="AD225" s="422"/>
      <c r="AE225" s="422"/>
      <c r="AF225" s="422"/>
      <c r="AG225" s="422"/>
      <c r="AH225" s="422"/>
      <c r="AI225" s="422"/>
      <c r="AJ225" s="422"/>
    </row>
    <row r="226" spans="7:36" s="421" customFormat="1" ht="15" customHeight="1" x14ac:dyDescent="0.3">
      <c r="G226" s="422"/>
      <c r="H226" s="422"/>
      <c r="I226" s="422"/>
      <c r="J226" s="422"/>
      <c r="K226" s="422"/>
      <c r="L226" s="422"/>
      <c r="M226" s="422"/>
      <c r="N226" s="422"/>
      <c r="O226" s="422"/>
      <c r="P226" s="422"/>
      <c r="Q226" s="422"/>
      <c r="R226" s="422"/>
      <c r="S226" s="422"/>
      <c r="T226" s="422"/>
      <c r="U226" s="422"/>
      <c r="V226" s="422"/>
      <c r="W226" s="422"/>
      <c r="X226" s="422"/>
      <c r="Y226" s="422"/>
      <c r="Z226" s="422"/>
      <c r="AA226" s="422"/>
      <c r="AB226" s="422"/>
      <c r="AC226" s="422"/>
      <c r="AD226" s="422"/>
      <c r="AE226" s="422"/>
      <c r="AF226" s="422"/>
      <c r="AG226" s="422"/>
      <c r="AH226" s="422"/>
      <c r="AI226" s="422"/>
      <c r="AJ226" s="422"/>
    </row>
    <row r="227" spans="7:36" s="421" customFormat="1" ht="15" customHeight="1" x14ac:dyDescent="0.3">
      <c r="G227" s="422"/>
      <c r="H227" s="422"/>
      <c r="I227" s="422"/>
      <c r="J227" s="422"/>
      <c r="K227" s="422"/>
      <c r="L227" s="422"/>
      <c r="M227" s="422"/>
      <c r="N227" s="422"/>
      <c r="O227" s="422"/>
      <c r="P227" s="422"/>
      <c r="Q227" s="422"/>
      <c r="R227" s="422"/>
      <c r="S227" s="422"/>
      <c r="T227" s="422"/>
      <c r="U227" s="422"/>
      <c r="V227" s="422"/>
      <c r="W227" s="422"/>
      <c r="X227" s="422"/>
      <c r="Y227" s="422"/>
      <c r="Z227" s="422"/>
      <c r="AA227" s="422"/>
      <c r="AB227" s="422"/>
      <c r="AC227" s="422"/>
      <c r="AD227" s="422"/>
      <c r="AE227" s="422"/>
      <c r="AF227" s="422"/>
      <c r="AG227" s="422"/>
      <c r="AH227" s="422"/>
      <c r="AI227" s="422"/>
      <c r="AJ227" s="422"/>
    </row>
    <row r="228" spans="7:36" s="421" customFormat="1" ht="15" customHeight="1" x14ac:dyDescent="0.3">
      <c r="G228" s="422"/>
      <c r="H228" s="422"/>
      <c r="I228" s="422"/>
      <c r="J228" s="422"/>
      <c r="K228" s="422"/>
      <c r="L228" s="422"/>
      <c r="M228" s="422"/>
      <c r="N228" s="422"/>
      <c r="O228" s="422"/>
      <c r="P228" s="422"/>
      <c r="Q228" s="422"/>
      <c r="R228" s="422"/>
      <c r="S228" s="422"/>
      <c r="T228" s="422"/>
      <c r="U228" s="422"/>
      <c r="V228" s="422"/>
      <c r="W228" s="422"/>
      <c r="X228" s="422"/>
      <c r="Y228" s="422"/>
      <c r="Z228" s="422"/>
      <c r="AA228" s="422"/>
      <c r="AB228" s="422"/>
      <c r="AC228" s="422"/>
      <c r="AD228" s="422"/>
      <c r="AE228" s="422"/>
      <c r="AF228" s="422"/>
      <c r="AG228" s="422"/>
      <c r="AH228" s="422"/>
      <c r="AI228" s="422"/>
      <c r="AJ228" s="422"/>
    </row>
    <row r="229" spans="7:36" s="421" customFormat="1" ht="15" customHeight="1" x14ac:dyDescent="0.3">
      <c r="G229" s="422"/>
      <c r="H229" s="422"/>
      <c r="I229" s="422"/>
      <c r="J229" s="422"/>
      <c r="K229" s="422"/>
      <c r="L229" s="422"/>
      <c r="M229" s="422"/>
      <c r="N229" s="422"/>
      <c r="O229" s="422"/>
      <c r="P229" s="422"/>
      <c r="Q229" s="422"/>
      <c r="R229" s="422"/>
      <c r="S229" s="422"/>
      <c r="T229" s="422"/>
      <c r="U229" s="422"/>
      <c r="V229" s="422"/>
      <c r="W229" s="422"/>
      <c r="X229" s="422"/>
      <c r="Y229" s="422"/>
      <c r="Z229" s="422"/>
      <c r="AA229" s="422"/>
      <c r="AB229" s="422"/>
      <c r="AC229" s="422"/>
      <c r="AD229" s="422"/>
      <c r="AE229" s="422"/>
      <c r="AF229" s="422"/>
      <c r="AG229" s="422"/>
      <c r="AH229" s="422"/>
      <c r="AI229" s="422"/>
      <c r="AJ229" s="422"/>
    </row>
    <row r="230" spans="7:36" s="421" customFormat="1" ht="15" customHeight="1" x14ac:dyDescent="0.3">
      <c r="G230" s="422"/>
      <c r="H230" s="422"/>
      <c r="I230" s="422"/>
      <c r="J230" s="422"/>
      <c r="K230" s="422"/>
      <c r="L230" s="422"/>
      <c r="M230" s="422"/>
      <c r="N230" s="422"/>
      <c r="O230" s="422"/>
      <c r="P230" s="422"/>
      <c r="Q230" s="422"/>
      <c r="R230" s="422"/>
      <c r="S230" s="422"/>
      <c r="T230" s="422"/>
      <c r="U230" s="422"/>
      <c r="V230" s="422"/>
      <c r="W230" s="422"/>
      <c r="X230" s="422"/>
      <c r="Y230" s="422"/>
      <c r="Z230" s="422"/>
      <c r="AA230" s="422"/>
      <c r="AB230" s="422"/>
      <c r="AC230" s="422"/>
      <c r="AD230" s="422"/>
      <c r="AE230" s="422"/>
      <c r="AF230" s="422"/>
      <c r="AG230" s="422"/>
      <c r="AH230" s="422"/>
      <c r="AI230" s="422"/>
      <c r="AJ230" s="422"/>
    </row>
    <row r="231" spans="7:36" s="421" customFormat="1" ht="15" customHeight="1" x14ac:dyDescent="0.3">
      <c r="G231" s="422"/>
      <c r="H231" s="422"/>
      <c r="I231" s="422"/>
      <c r="J231" s="422"/>
      <c r="K231" s="422"/>
      <c r="L231" s="422"/>
      <c r="M231" s="422"/>
      <c r="N231" s="422"/>
      <c r="O231" s="422"/>
      <c r="P231" s="422"/>
      <c r="Q231" s="422"/>
      <c r="R231" s="422"/>
      <c r="S231" s="422"/>
      <c r="T231" s="422"/>
      <c r="U231" s="422"/>
      <c r="V231" s="422"/>
      <c r="W231" s="422"/>
      <c r="X231" s="422"/>
      <c r="Y231" s="422"/>
      <c r="Z231" s="422"/>
      <c r="AA231" s="422"/>
      <c r="AB231" s="422"/>
      <c r="AC231" s="422"/>
      <c r="AD231" s="422"/>
      <c r="AE231" s="422"/>
      <c r="AF231" s="422"/>
      <c r="AG231" s="422"/>
      <c r="AH231" s="422"/>
      <c r="AI231" s="422"/>
      <c r="AJ231" s="422"/>
    </row>
    <row r="232" spans="7:36" s="421" customFormat="1" ht="15" customHeight="1" x14ac:dyDescent="0.3">
      <c r="G232" s="422"/>
      <c r="H232" s="422"/>
      <c r="I232" s="422"/>
      <c r="J232" s="422"/>
      <c r="K232" s="422"/>
      <c r="L232" s="422"/>
      <c r="M232" s="422"/>
      <c r="N232" s="422"/>
      <c r="O232" s="422"/>
      <c r="P232" s="422"/>
      <c r="Q232" s="422"/>
      <c r="R232" s="422"/>
      <c r="S232" s="422"/>
      <c r="T232" s="422"/>
      <c r="U232" s="422"/>
      <c r="V232" s="422"/>
      <c r="W232" s="422"/>
      <c r="X232" s="422"/>
      <c r="Y232" s="422"/>
      <c r="Z232" s="422"/>
      <c r="AA232" s="422"/>
      <c r="AB232" s="422"/>
      <c r="AC232" s="422"/>
      <c r="AD232" s="422"/>
      <c r="AE232" s="422"/>
      <c r="AF232" s="422"/>
      <c r="AG232" s="422"/>
      <c r="AH232" s="422"/>
      <c r="AI232" s="422"/>
      <c r="AJ232" s="422"/>
    </row>
    <row r="233" spans="7:36" s="421" customFormat="1" ht="15" customHeight="1" x14ac:dyDescent="0.3">
      <c r="G233" s="422"/>
      <c r="H233" s="422"/>
      <c r="I233" s="422"/>
      <c r="J233" s="422"/>
      <c r="K233" s="422"/>
      <c r="L233" s="422"/>
      <c r="M233" s="422"/>
      <c r="N233" s="422"/>
      <c r="O233" s="422"/>
      <c r="P233" s="422"/>
      <c r="Q233" s="422"/>
      <c r="R233" s="422"/>
      <c r="S233" s="422"/>
      <c r="T233" s="422"/>
      <c r="U233" s="422"/>
      <c r="V233" s="422"/>
      <c r="W233" s="422"/>
      <c r="X233" s="422"/>
      <c r="Y233" s="422"/>
      <c r="Z233" s="422"/>
      <c r="AA233" s="422"/>
      <c r="AB233" s="422"/>
      <c r="AC233" s="422"/>
      <c r="AD233" s="422"/>
      <c r="AE233" s="422"/>
      <c r="AF233" s="422"/>
      <c r="AG233" s="422"/>
      <c r="AH233" s="422"/>
      <c r="AI233" s="422"/>
      <c r="AJ233" s="422"/>
    </row>
    <row r="234" spans="7:36" s="421" customFormat="1" ht="15" customHeight="1" x14ac:dyDescent="0.3">
      <c r="G234" s="422"/>
      <c r="H234" s="422"/>
      <c r="I234" s="422"/>
      <c r="J234" s="422"/>
      <c r="K234" s="422"/>
      <c r="L234" s="422"/>
      <c r="M234" s="422"/>
      <c r="N234" s="422"/>
      <c r="O234" s="422"/>
      <c r="P234" s="422"/>
      <c r="Q234" s="422"/>
      <c r="R234" s="422"/>
      <c r="S234" s="422"/>
      <c r="T234" s="422"/>
      <c r="U234" s="422"/>
      <c r="V234" s="422"/>
      <c r="W234" s="422"/>
      <c r="X234" s="422"/>
      <c r="Y234" s="422"/>
      <c r="Z234" s="422"/>
      <c r="AA234" s="422"/>
      <c r="AB234" s="422"/>
      <c r="AC234" s="422"/>
      <c r="AD234" s="422"/>
      <c r="AE234" s="422"/>
      <c r="AF234" s="422"/>
      <c r="AG234" s="422"/>
      <c r="AH234" s="422"/>
      <c r="AI234" s="422"/>
      <c r="AJ234" s="422"/>
    </row>
    <row r="235" spans="7:36" s="421" customFormat="1" ht="15" customHeight="1" x14ac:dyDescent="0.3">
      <c r="G235" s="422"/>
      <c r="H235" s="422"/>
      <c r="I235" s="422"/>
      <c r="J235" s="422"/>
      <c r="K235" s="422"/>
      <c r="L235" s="422"/>
      <c r="M235" s="422"/>
      <c r="N235" s="422"/>
      <c r="O235" s="422"/>
      <c r="P235" s="422"/>
      <c r="Q235" s="422"/>
      <c r="R235" s="422"/>
      <c r="S235" s="422"/>
      <c r="T235" s="422"/>
      <c r="U235" s="422"/>
      <c r="V235" s="422"/>
      <c r="W235" s="422"/>
      <c r="X235" s="422"/>
      <c r="Y235" s="422"/>
      <c r="Z235" s="422"/>
      <c r="AA235" s="422"/>
      <c r="AB235" s="422"/>
      <c r="AC235" s="422"/>
      <c r="AD235" s="422"/>
      <c r="AE235" s="422"/>
      <c r="AF235" s="422"/>
      <c r="AG235" s="422"/>
      <c r="AH235" s="422"/>
      <c r="AI235" s="422"/>
      <c r="AJ235" s="422"/>
    </row>
    <row r="236" spans="7:36" s="421" customFormat="1" ht="15" customHeight="1" x14ac:dyDescent="0.3">
      <c r="G236" s="422"/>
      <c r="H236" s="422"/>
      <c r="I236" s="422"/>
      <c r="J236" s="422"/>
      <c r="K236" s="422"/>
      <c r="L236" s="422"/>
      <c r="M236" s="422"/>
      <c r="N236" s="422"/>
      <c r="O236" s="422"/>
      <c r="P236" s="422"/>
      <c r="Q236" s="422"/>
      <c r="R236" s="422"/>
      <c r="S236" s="422"/>
      <c r="T236" s="422"/>
      <c r="U236" s="422"/>
      <c r="V236" s="422"/>
      <c r="W236" s="422"/>
      <c r="X236" s="422"/>
      <c r="Y236" s="422"/>
      <c r="Z236" s="422"/>
      <c r="AA236" s="422"/>
      <c r="AB236" s="422"/>
      <c r="AC236" s="422"/>
      <c r="AD236" s="422"/>
      <c r="AE236" s="422"/>
      <c r="AF236" s="422"/>
      <c r="AG236" s="422"/>
      <c r="AH236" s="422"/>
      <c r="AI236" s="422"/>
      <c r="AJ236" s="422"/>
    </row>
    <row r="237" spans="7:36" s="421" customFormat="1" ht="15" customHeight="1" x14ac:dyDescent="0.3">
      <c r="G237" s="422"/>
      <c r="H237" s="422"/>
      <c r="I237" s="422"/>
      <c r="J237" s="422"/>
      <c r="K237" s="422"/>
      <c r="L237" s="422"/>
      <c r="M237" s="422"/>
      <c r="N237" s="422"/>
      <c r="O237" s="422"/>
      <c r="P237" s="422"/>
      <c r="Q237" s="422"/>
      <c r="R237" s="422"/>
      <c r="S237" s="422"/>
      <c r="T237" s="422"/>
      <c r="U237" s="422"/>
      <c r="V237" s="422"/>
      <c r="W237" s="422"/>
      <c r="X237" s="422"/>
      <c r="Y237" s="422"/>
      <c r="Z237" s="422"/>
      <c r="AA237" s="422"/>
      <c r="AB237" s="422"/>
      <c r="AC237" s="422"/>
      <c r="AD237" s="422"/>
      <c r="AE237" s="422"/>
      <c r="AF237" s="422"/>
      <c r="AG237" s="422"/>
      <c r="AH237" s="422"/>
      <c r="AI237" s="422"/>
      <c r="AJ237" s="422"/>
    </row>
    <row r="238" spans="7:36" s="421" customFormat="1" ht="15" customHeight="1" x14ac:dyDescent="0.3">
      <c r="G238" s="422"/>
      <c r="H238" s="422"/>
      <c r="I238" s="422"/>
      <c r="J238" s="422"/>
      <c r="K238" s="422"/>
      <c r="L238" s="422"/>
      <c r="M238" s="422"/>
      <c r="N238" s="422"/>
      <c r="O238" s="422"/>
      <c r="P238" s="422"/>
      <c r="Q238" s="422"/>
      <c r="R238" s="422"/>
      <c r="S238" s="422"/>
      <c r="T238" s="422"/>
      <c r="U238" s="422"/>
      <c r="V238" s="422"/>
      <c r="W238" s="422"/>
      <c r="X238" s="422"/>
      <c r="Y238" s="422"/>
      <c r="Z238" s="422"/>
      <c r="AA238" s="422"/>
      <c r="AB238" s="422"/>
      <c r="AC238" s="422"/>
      <c r="AD238" s="422"/>
      <c r="AE238" s="422"/>
      <c r="AF238" s="422"/>
      <c r="AG238" s="422"/>
      <c r="AH238" s="422"/>
      <c r="AI238" s="422"/>
      <c r="AJ238" s="422"/>
    </row>
    <row r="239" spans="7:36" s="421" customFormat="1" ht="15" customHeight="1" x14ac:dyDescent="0.3">
      <c r="G239" s="422"/>
      <c r="H239" s="422"/>
      <c r="I239" s="422"/>
      <c r="J239" s="422"/>
      <c r="K239" s="422"/>
      <c r="L239" s="422"/>
      <c r="M239" s="422"/>
      <c r="N239" s="422"/>
      <c r="O239" s="422"/>
      <c r="P239" s="422"/>
      <c r="Q239" s="422"/>
      <c r="R239" s="422"/>
      <c r="S239" s="422"/>
      <c r="T239" s="422"/>
      <c r="U239" s="422"/>
      <c r="V239" s="422"/>
      <c r="W239" s="422"/>
      <c r="X239" s="422"/>
      <c r="Y239" s="422"/>
      <c r="Z239" s="422"/>
      <c r="AA239" s="422"/>
      <c r="AB239" s="422"/>
      <c r="AC239" s="422"/>
      <c r="AD239" s="422"/>
      <c r="AE239" s="422"/>
      <c r="AF239" s="422"/>
      <c r="AG239" s="422"/>
      <c r="AH239" s="422"/>
      <c r="AI239" s="422"/>
      <c r="AJ239" s="422"/>
    </row>
    <row r="240" spans="7:36" s="421" customFormat="1" ht="15" customHeight="1" x14ac:dyDescent="0.3">
      <c r="G240" s="422"/>
      <c r="H240" s="422"/>
      <c r="I240" s="422"/>
      <c r="J240" s="422"/>
      <c r="K240" s="422"/>
      <c r="L240" s="422"/>
      <c r="M240" s="422"/>
      <c r="N240" s="422"/>
      <c r="O240" s="422"/>
      <c r="P240" s="422"/>
      <c r="Q240" s="422"/>
      <c r="R240" s="422"/>
      <c r="S240" s="422"/>
      <c r="T240" s="422"/>
      <c r="U240" s="422"/>
      <c r="V240" s="422"/>
      <c r="W240" s="422"/>
      <c r="X240" s="422"/>
      <c r="Y240" s="422"/>
      <c r="Z240" s="422"/>
      <c r="AA240" s="422"/>
      <c r="AB240" s="422"/>
      <c r="AC240" s="422"/>
      <c r="AD240" s="422"/>
      <c r="AE240" s="422"/>
      <c r="AF240" s="422"/>
      <c r="AG240" s="422"/>
      <c r="AH240" s="422"/>
      <c r="AI240" s="422"/>
      <c r="AJ240" s="422"/>
    </row>
    <row r="241" spans="7:36" s="421" customFormat="1" ht="15" customHeight="1" x14ac:dyDescent="0.3">
      <c r="G241" s="422"/>
      <c r="H241" s="422"/>
      <c r="I241" s="422"/>
      <c r="J241" s="422"/>
      <c r="K241" s="422"/>
      <c r="L241" s="422"/>
      <c r="M241" s="422"/>
      <c r="N241" s="422"/>
      <c r="O241" s="422"/>
      <c r="P241" s="422"/>
      <c r="Q241" s="422"/>
      <c r="R241" s="422"/>
      <c r="S241" s="422"/>
      <c r="T241" s="422"/>
      <c r="U241" s="422"/>
      <c r="V241" s="422"/>
      <c r="W241" s="422"/>
      <c r="X241" s="422"/>
      <c r="Y241" s="422"/>
      <c r="Z241" s="422"/>
      <c r="AA241" s="422"/>
      <c r="AB241" s="422"/>
      <c r="AC241" s="422"/>
      <c r="AD241" s="422"/>
      <c r="AE241" s="422"/>
      <c r="AF241" s="422"/>
      <c r="AG241" s="422"/>
      <c r="AH241" s="422"/>
      <c r="AI241" s="422"/>
      <c r="AJ241" s="422"/>
    </row>
    <row r="242" spans="7:36" s="421" customFormat="1" ht="15" customHeight="1" x14ac:dyDescent="0.3">
      <c r="G242" s="422"/>
      <c r="H242" s="422"/>
      <c r="I242" s="410"/>
      <c r="J242" s="410"/>
      <c r="K242" s="410"/>
      <c r="L242" s="410"/>
      <c r="M242" s="422"/>
      <c r="N242" s="422"/>
      <c r="O242" s="422"/>
      <c r="P242" s="422"/>
      <c r="Q242" s="422"/>
      <c r="R242" s="422"/>
      <c r="S242" s="422"/>
      <c r="T242" s="422"/>
      <c r="U242" s="422"/>
      <c r="V242" s="422"/>
      <c r="W242" s="422"/>
      <c r="X242" s="422"/>
      <c r="Y242" s="422"/>
      <c r="Z242" s="422"/>
      <c r="AA242" s="422"/>
      <c r="AB242" s="422"/>
      <c r="AC242" s="422"/>
      <c r="AD242" s="422"/>
      <c r="AE242" s="422"/>
      <c r="AF242" s="422"/>
      <c r="AG242" s="422"/>
      <c r="AH242" s="422"/>
      <c r="AI242" s="422"/>
      <c r="AJ242" s="422"/>
    </row>
    <row r="243" spans="7:36" s="421" customFormat="1" ht="15" customHeight="1" x14ac:dyDescent="0.3">
      <c r="G243" s="422"/>
      <c r="H243" s="422"/>
      <c r="I243" s="410"/>
      <c r="J243" s="410"/>
      <c r="K243" s="410"/>
      <c r="L243" s="410"/>
      <c r="M243" s="422"/>
      <c r="N243" s="422"/>
      <c r="O243" s="422"/>
      <c r="P243" s="422"/>
      <c r="Q243" s="422"/>
      <c r="R243" s="422"/>
      <c r="S243" s="422"/>
      <c r="T243" s="422"/>
      <c r="U243" s="422"/>
      <c r="V243" s="422"/>
      <c r="W243" s="422"/>
      <c r="X243" s="422"/>
      <c r="Y243" s="422"/>
      <c r="Z243" s="422"/>
      <c r="AA243" s="422"/>
      <c r="AB243" s="422"/>
      <c r="AC243" s="422"/>
      <c r="AD243" s="422"/>
      <c r="AE243" s="422"/>
      <c r="AF243" s="422"/>
      <c r="AG243" s="422"/>
      <c r="AH243" s="422"/>
      <c r="AI243" s="422"/>
      <c r="AJ243" s="422"/>
    </row>
    <row r="244" spans="7:36" s="421" customFormat="1" ht="15" customHeight="1" x14ac:dyDescent="0.3">
      <c r="G244" s="422"/>
      <c r="H244" s="410"/>
      <c r="I244" s="410"/>
      <c r="J244" s="410"/>
      <c r="K244" s="410"/>
      <c r="L244" s="410"/>
      <c r="M244" s="410"/>
      <c r="N244" s="422"/>
      <c r="O244" s="422"/>
      <c r="P244" s="422"/>
      <c r="Q244" s="422"/>
      <c r="R244" s="422"/>
      <c r="S244" s="422"/>
      <c r="T244" s="422"/>
      <c r="U244" s="422"/>
      <c r="V244" s="422"/>
      <c r="W244" s="422"/>
      <c r="X244" s="422"/>
      <c r="Y244" s="422"/>
      <c r="Z244" s="422"/>
      <c r="AA244" s="422"/>
      <c r="AB244" s="422"/>
      <c r="AC244" s="422"/>
      <c r="AD244" s="422"/>
      <c r="AE244" s="422"/>
      <c r="AF244" s="422"/>
      <c r="AG244" s="422"/>
      <c r="AH244" s="422"/>
      <c r="AI244" s="422"/>
      <c r="AJ244" s="422"/>
    </row>
    <row r="245" spans="7:36" s="421" customFormat="1" ht="15" customHeight="1" x14ac:dyDescent="0.3">
      <c r="G245" s="422"/>
      <c r="H245" s="410"/>
      <c r="I245" s="410"/>
      <c r="J245" s="410"/>
      <c r="K245" s="410"/>
      <c r="L245" s="410"/>
      <c r="M245" s="410"/>
      <c r="N245" s="422"/>
      <c r="O245" s="422"/>
      <c r="P245" s="422"/>
      <c r="Q245" s="422"/>
      <c r="R245" s="422"/>
      <c r="S245" s="422"/>
      <c r="T245" s="422"/>
      <c r="U245" s="422"/>
      <c r="V245" s="422"/>
      <c r="W245" s="422"/>
      <c r="X245" s="422"/>
      <c r="Y245" s="422"/>
      <c r="Z245" s="422"/>
      <c r="AA245" s="422"/>
      <c r="AB245" s="422"/>
      <c r="AC245" s="422"/>
      <c r="AD245" s="422"/>
      <c r="AE245" s="422"/>
      <c r="AF245" s="422"/>
      <c r="AG245" s="422"/>
      <c r="AH245" s="422"/>
      <c r="AI245" s="422"/>
      <c r="AJ245" s="422"/>
    </row>
    <row r="246" spans="7:36" s="421" customFormat="1" ht="15" customHeight="1" x14ac:dyDescent="0.3">
      <c r="G246" s="422"/>
      <c r="H246" s="410"/>
      <c r="I246" s="410"/>
      <c r="J246" s="410"/>
      <c r="K246" s="410"/>
      <c r="L246" s="410"/>
      <c r="M246" s="410"/>
      <c r="N246" s="422"/>
      <c r="O246" s="422"/>
      <c r="P246" s="422"/>
      <c r="Q246" s="422"/>
      <c r="R246" s="422"/>
      <c r="S246" s="422"/>
      <c r="T246" s="422"/>
      <c r="U246" s="422"/>
      <c r="V246" s="422"/>
      <c r="W246" s="422"/>
      <c r="X246" s="422"/>
      <c r="Y246" s="422"/>
      <c r="Z246" s="422"/>
      <c r="AA246" s="422"/>
      <c r="AB246" s="422"/>
      <c r="AC246" s="422"/>
      <c r="AD246" s="422"/>
      <c r="AE246" s="422"/>
      <c r="AF246" s="422"/>
      <c r="AG246" s="422"/>
      <c r="AH246" s="422"/>
      <c r="AI246" s="422"/>
      <c r="AJ246" s="422"/>
    </row>
    <row r="247" spans="7:36" s="421" customFormat="1" ht="15" customHeight="1" x14ac:dyDescent="0.3">
      <c r="G247" s="422"/>
      <c r="H247" s="410"/>
      <c r="I247" s="410"/>
      <c r="J247" s="410"/>
      <c r="K247" s="410"/>
      <c r="L247" s="410"/>
      <c r="M247" s="410"/>
      <c r="N247" s="422"/>
      <c r="O247" s="422"/>
      <c r="P247" s="422"/>
      <c r="Q247" s="422"/>
      <c r="R247" s="422"/>
      <c r="S247" s="422"/>
      <c r="T247" s="422"/>
      <c r="U247" s="422"/>
      <c r="V247" s="422"/>
      <c r="W247" s="422"/>
      <c r="X247" s="422"/>
      <c r="Y247" s="422"/>
      <c r="Z247" s="422"/>
      <c r="AA247" s="422"/>
      <c r="AB247" s="422"/>
      <c r="AC247" s="422"/>
      <c r="AD247" s="422"/>
      <c r="AE247" s="422"/>
      <c r="AF247" s="422"/>
      <c r="AG247" s="422"/>
      <c r="AH247" s="422"/>
      <c r="AI247" s="422"/>
      <c r="AJ247" s="422"/>
    </row>
    <row r="248" spans="7:36" s="421" customFormat="1" ht="15" customHeight="1" x14ac:dyDescent="0.3">
      <c r="G248" s="422"/>
      <c r="H248" s="410"/>
      <c r="I248" s="410"/>
      <c r="J248" s="410"/>
      <c r="K248" s="410"/>
      <c r="L248" s="410"/>
      <c r="M248" s="410"/>
      <c r="N248" s="422"/>
      <c r="O248" s="422"/>
      <c r="P248" s="422"/>
      <c r="Q248" s="422"/>
      <c r="R248" s="422"/>
      <c r="S248" s="422"/>
      <c r="T248" s="422"/>
      <c r="U248" s="422"/>
      <c r="V248" s="422"/>
      <c r="W248" s="422"/>
      <c r="X248" s="422"/>
      <c r="Y248" s="422"/>
      <c r="Z248" s="422"/>
      <c r="AA248" s="422"/>
      <c r="AB248" s="422"/>
      <c r="AC248" s="422"/>
      <c r="AD248" s="422"/>
      <c r="AE248" s="422"/>
      <c r="AF248" s="422"/>
      <c r="AG248" s="422"/>
      <c r="AH248" s="422"/>
      <c r="AI248" s="422"/>
      <c r="AJ248" s="422"/>
    </row>
    <row r="249" spans="7:36" s="421" customFormat="1" ht="15" customHeight="1" x14ac:dyDescent="0.3">
      <c r="G249" s="422"/>
      <c r="H249" s="410"/>
      <c r="I249" s="410"/>
      <c r="J249" s="410"/>
      <c r="K249" s="410"/>
      <c r="L249" s="410"/>
      <c r="M249" s="410"/>
      <c r="N249" s="422"/>
      <c r="O249" s="422"/>
      <c r="P249" s="422"/>
      <c r="Q249" s="422"/>
      <c r="R249" s="422"/>
      <c r="S249" s="422"/>
      <c r="T249" s="422"/>
      <c r="U249" s="422"/>
      <c r="V249" s="422"/>
      <c r="W249" s="422"/>
      <c r="X249" s="422"/>
      <c r="Y249" s="422"/>
      <c r="Z249" s="422"/>
      <c r="AA249" s="422"/>
      <c r="AB249" s="422"/>
      <c r="AC249" s="422"/>
      <c r="AD249" s="422"/>
      <c r="AE249" s="422"/>
      <c r="AF249" s="422"/>
      <c r="AG249" s="422"/>
      <c r="AH249" s="422"/>
      <c r="AI249" s="422"/>
      <c r="AJ249" s="422"/>
    </row>
    <row r="250" spans="7:36" ht="15" customHeight="1" x14ac:dyDescent="0.25"/>
    <row r="251" spans="7:36" ht="15" customHeight="1" x14ac:dyDescent="0.25"/>
    <row r="252" spans="7:36" ht="15" customHeight="1" x14ac:dyDescent="0.25"/>
    <row r="253" spans="7:36" ht="15" customHeight="1" x14ac:dyDescent="0.25"/>
    <row r="254" spans="7:36" ht="15" customHeight="1" x14ac:dyDescent="0.25"/>
    <row r="255" spans="7:36" ht="15" customHeight="1" x14ac:dyDescent="0.25"/>
  </sheetData>
  <sheetProtection algorithmName="SHA-512" hashValue="+KwzakPOSA/vLY/6TzNMUhErwA9R2yYNwufmQ51BkSBY3aB7ZrCcA2CZwZVZPa8lfXlhuxqlwGzWHOzv0RWC6Q==" saltValue="AgTFjg4VU3dtdTynwvH6kw==" spinCount="100000" sheet="1" selectLockedCells="1"/>
  <mergeCells count="24">
    <mergeCell ref="A62:F62"/>
    <mergeCell ref="A63:F67"/>
    <mergeCell ref="A68:B68"/>
    <mergeCell ref="C68:F68"/>
    <mergeCell ref="A70:B70"/>
    <mergeCell ref="C61:E61"/>
    <mergeCell ref="A15:F15"/>
    <mergeCell ref="A16:B16"/>
    <mergeCell ref="A22:F22"/>
    <mergeCell ref="A30:C30"/>
    <mergeCell ref="D30:F30"/>
    <mergeCell ref="B32:C32"/>
    <mergeCell ref="D32:F32"/>
    <mergeCell ref="A34:F34"/>
    <mergeCell ref="A35:B35"/>
    <mergeCell ref="A41:F41"/>
    <mergeCell ref="A58:F58"/>
    <mergeCell ref="A60:F60"/>
    <mergeCell ref="B6:F6"/>
    <mergeCell ref="C1:F1"/>
    <mergeCell ref="A2:B2"/>
    <mergeCell ref="C2:E2"/>
    <mergeCell ref="A3:B4"/>
    <mergeCell ref="A5:B5"/>
  </mergeCells>
  <conditionalFormatting sqref="E31:F31">
    <cfRule type="cellIs" dxfId="12" priority="12" operator="lessThan">
      <formula>0</formula>
    </cfRule>
  </conditionalFormatting>
  <conditionalFormatting sqref="E31">
    <cfRule type="cellIs" dxfId="11" priority="11" operator="greaterThan">
      <formula>50000</formula>
    </cfRule>
  </conditionalFormatting>
  <conditionalFormatting sqref="F31">
    <cfRule type="cellIs" dxfId="10" priority="10" operator="greaterThan">
      <formula>750000</formula>
    </cfRule>
  </conditionalFormatting>
  <conditionalFormatting sqref="E33">
    <cfRule type="cellIs" dxfId="9" priority="8" operator="notEqual">
      <formula>$E$59</formula>
    </cfRule>
    <cfRule type="cellIs" dxfId="8" priority="9" operator="equal">
      <formula>$E$59</formula>
    </cfRule>
  </conditionalFormatting>
  <conditionalFormatting sqref="E59">
    <cfRule type="cellIs" dxfId="7" priority="6" operator="notEqual">
      <formula>$E$33</formula>
    </cfRule>
    <cfRule type="cellIs" dxfId="6" priority="7" operator="equal">
      <formula>$E$33</formula>
    </cfRule>
  </conditionalFormatting>
  <conditionalFormatting sqref="C61:E61">
    <cfRule type="cellIs" dxfId="5" priority="4" operator="equal">
      <formula>"OK"</formula>
    </cfRule>
    <cfRule type="cellIs" dxfId="4" priority="5" operator="equal">
      <formula>"Sources must equal uses"</formula>
    </cfRule>
  </conditionalFormatting>
  <conditionalFormatting sqref="E13:F14 E28:F29 D30:F30 E31:F31 D32:F33 C61:E61">
    <cfRule type="containsErrors" dxfId="3" priority="13">
      <formula>ISERROR(C13)</formula>
    </cfRule>
  </conditionalFormatting>
  <conditionalFormatting sqref="E51">
    <cfRule type="expression" dxfId="2" priority="3">
      <formula>$E$51/$E$9&gt;3%</formula>
    </cfRule>
  </conditionalFormatting>
  <conditionalFormatting sqref="E52">
    <cfRule type="expression" dxfId="1" priority="2">
      <formula>$E$52/$E$9&gt;3%</formula>
    </cfRule>
  </conditionalFormatting>
  <dataValidations count="2">
    <dataValidation type="whole" allowBlank="1" showInputMessage="1" showErrorMessage="1" errorTitle="Guideline Error" error="Minimum mortgage term is 60 months and maximum is 480 months_x000a_" sqref="E10" xr:uid="{00000000-0002-0000-0300-000000000000}">
      <formula1>60</formula1>
      <formula2>480</formula2>
    </dataValidation>
    <dataValidation type="decimal" operator="lessThanOrEqual" allowBlank="1" showInputMessage="1" showErrorMessage="1" errorTitle="Exceeds Max Guideline" error="Max Fee $500/unit" sqref="E49:E50" xr:uid="{00000000-0002-0000-0300-000002000000}">
      <formula1>500</formula1>
    </dataValidation>
  </dataValidations>
  <pageMargins left="0.7" right="0.7" top="0.75" bottom="0.75" header="0.3" footer="0.3"/>
  <pageSetup fitToHeight="2" orientation="landscape" r:id="rId1"/>
  <ignoredErrors>
    <ignoredError sqref="E13:E14 E29:F29 E30:F30 C61 D32:F32 E28:F28 D31:F31 D33:F33 F13:F14" evalError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6660ADD4-B76D-4718-ABF6-64419DA59985}">
            <xm:f>'Start Here'!$C$3&lt;&gt;'Start Here'!$H$5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A1:F68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C3F7-71E6-4B59-8427-BE81D2BE50A4}">
  <sheetPr>
    <tabColor rgb="FF00B0F0"/>
  </sheetPr>
  <dimension ref="A1:H15"/>
  <sheetViews>
    <sheetView showGridLines="0" zoomScaleNormal="100" workbookViewId="0">
      <selection activeCell="V37" sqref="V37"/>
    </sheetView>
  </sheetViews>
  <sheetFormatPr defaultColWidth="9.1796875" defaultRowHeight="14.5" x14ac:dyDescent="0.35"/>
  <cols>
    <col min="1" max="1" width="13.81640625" style="557" customWidth="1"/>
    <col min="2" max="2" width="34.7265625" style="557" customWidth="1"/>
    <col min="3" max="3" width="17.54296875" style="557" customWidth="1"/>
    <col min="4" max="4" width="34.7265625" style="557" customWidth="1"/>
    <col min="5" max="5" width="13.81640625" style="557" customWidth="1"/>
    <col min="6" max="8" width="10.1796875" style="557" customWidth="1"/>
    <col min="9" max="16384" width="9.1796875" style="557"/>
  </cols>
  <sheetData>
    <row r="1" spans="1:8" ht="23.25" customHeight="1" x14ac:dyDescent="0.5">
      <c r="A1" s="813" t="s">
        <v>623</v>
      </c>
      <c r="B1" s="813"/>
      <c r="C1" s="813"/>
      <c r="D1" s="813"/>
      <c r="E1" s="813"/>
      <c r="F1" s="561"/>
      <c r="G1" s="561"/>
      <c r="H1" s="561"/>
    </row>
    <row r="2" spans="1:8" ht="23.25" customHeight="1" x14ac:dyDescent="0.5">
      <c r="A2" s="813"/>
      <c r="B2" s="813"/>
      <c r="C2" s="813"/>
      <c r="D2" s="813"/>
      <c r="E2" s="813"/>
      <c r="F2" s="561"/>
      <c r="G2" s="561"/>
      <c r="H2" s="561"/>
    </row>
    <row r="3" spans="1:8" ht="23.25" customHeight="1" x14ac:dyDescent="0.5">
      <c r="A3" s="813"/>
      <c r="B3" s="813"/>
      <c r="C3" s="813"/>
      <c r="D3" s="813"/>
      <c r="E3" s="813"/>
      <c r="F3" s="561"/>
      <c r="G3" s="561"/>
      <c r="H3" s="561"/>
    </row>
    <row r="4" spans="1:8" ht="17.25" customHeight="1" x14ac:dyDescent="0.35">
      <c r="B4" s="560"/>
      <c r="C4" s="559" t="s">
        <v>574</v>
      </c>
    </row>
    <row r="5" spans="1:8" ht="15" customHeight="1" x14ac:dyDescent="0.35">
      <c r="C5" s="813"/>
      <c r="D5" s="813"/>
      <c r="E5" s="813"/>
      <c r="F5" s="813"/>
      <c r="G5" s="813"/>
    </row>
    <row r="6" spans="1:8" ht="15" customHeight="1" x14ac:dyDescent="0.35">
      <c r="C6" s="813"/>
      <c r="D6" s="813"/>
      <c r="E6" s="813"/>
      <c r="F6" s="813"/>
      <c r="G6" s="813"/>
    </row>
    <row r="7" spans="1:8" ht="15" customHeight="1" x14ac:dyDescent="0.35">
      <c r="C7" s="813"/>
      <c r="D7" s="813"/>
      <c r="E7" s="813"/>
      <c r="F7" s="813"/>
      <c r="G7" s="813"/>
    </row>
    <row r="15" spans="1:8" x14ac:dyDescent="0.35">
      <c r="B15" s="558"/>
    </row>
  </sheetData>
  <sheetProtection algorithmName="SHA-512" hashValue="p66LTTL4q1oAqDQ9uUBFhyvrkZlm/NazjPk63Lvwwgd+1/EfpdA7Y1w99PHOA/8i1ouxOUoxydvXhHmlcq7b4A==" saltValue="LV4WQZGz06MqkbU0PBNMtQ==" spinCount="100000" sheet="1" objects="1" scenarios="1"/>
  <mergeCells count="2">
    <mergeCell ref="A1:E3"/>
    <mergeCell ref="C5:G7"/>
  </mergeCells>
  <hyperlinks>
    <hyperlink ref="C4" r:id="rId1" xr:uid="{1DA5DBF9-9801-437C-9B97-EA7500982B7D}"/>
  </hyperlinks>
  <printOptions horizontalCentered="1"/>
  <pageMargins left="0.2" right="0.2" top="0.25" bottom="0.25" header="0.3" footer="0.3"/>
  <pageSetup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"/>
  <sheetViews>
    <sheetView zoomScale="80" zoomScaleNormal="80" workbookViewId="0">
      <selection activeCell="D1" sqref="D1"/>
    </sheetView>
  </sheetViews>
  <sheetFormatPr defaultColWidth="9.1796875" defaultRowHeight="12.5" x14ac:dyDescent="0.25"/>
  <cols>
    <col min="1" max="1" width="5.453125" style="1" customWidth="1"/>
    <col min="2" max="2" width="15.26953125" style="1" customWidth="1"/>
    <col min="3" max="3" width="9" style="1" customWidth="1"/>
    <col min="4" max="4" width="36.1796875" style="1" customWidth="1"/>
    <col min="5" max="5" width="12.54296875" style="1" bestFit="1" customWidth="1"/>
    <col min="6" max="6" width="10.1796875" style="1" customWidth="1"/>
    <col min="7" max="8" width="9.1796875" style="1"/>
    <col min="9" max="9" width="14.453125" style="1" bestFit="1" customWidth="1"/>
    <col min="10" max="10" width="11.26953125" style="295" bestFit="1" customWidth="1"/>
    <col min="11" max="11" width="12" style="1" customWidth="1"/>
    <col min="12" max="12" width="51.1796875" style="1" customWidth="1"/>
    <col min="13" max="16384" width="9.1796875" style="1"/>
  </cols>
  <sheetData>
    <row r="1" spans="1:12" x14ac:dyDescent="0.25">
      <c r="D1" s="4" t="s">
        <v>204</v>
      </c>
      <c r="E1" s="4" t="s">
        <v>589</v>
      </c>
      <c r="L1" s="4" t="s">
        <v>523</v>
      </c>
    </row>
    <row r="2" spans="1:12" x14ac:dyDescent="0.25">
      <c r="C2" s="295" t="s">
        <v>205</v>
      </c>
      <c r="E2" s="4" t="s">
        <v>590</v>
      </c>
    </row>
    <row r="3" spans="1:12" ht="25" x14ac:dyDescent="0.25">
      <c r="A3" s="296" t="s">
        <v>206</v>
      </c>
      <c r="B3" s="4" t="s">
        <v>205</v>
      </c>
      <c r="C3" s="297" t="s">
        <v>207</v>
      </c>
      <c r="E3" s="1" t="s">
        <v>208</v>
      </c>
      <c r="F3" s="296" t="s">
        <v>209</v>
      </c>
      <c r="G3" s="1" t="s">
        <v>210</v>
      </c>
      <c r="H3" s="1" t="s">
        <v>211</v>
      </c>
      <c r="I3" s="298" t="s">
        <v>51</v>
      </c>
      <c r="J3" s="1" t="s">
        <v>212</v>
      </c>
      <c r="K3" s="1" t="s">
        <v>213</v>
      </c>
    </row>
    <row r="4" spans="1:12" x14ac:dyDescent="0.25">
      <c r="A4" s="4">
        <v>1</v>
      </c>
      <c r="B4" s="4" t="s">
        <v>214</v>
      </c>
      <c r="C4" s="297">
        <v>1</v>
      </c>
      <c r="D4" s="1" t="s">
        <v>214</v>
      </c>
      <c r="E4" s="299">
        <f>IF('Start Here'!C3="DPA",DPA!H50,IF('Start Here'!C3="Rehab",Rehab!G19,IF('Start Here'!C3="Below MR",'Below MR'!F31,0)))</f>
        <v>0</v>
      </c>
      <c r="F4" s="295">
        <v>0</v>
      </c>
      <c r="G4" s="295">
        <v>0</v>
      </c>
      <c r="H4" s="295">
        <v>0</v>
      </c>
      <c r="I4" s="295">
        <v>0</v>
      </c>
      <c r="J4" s="401" t="s">
        <v>203</v>
      </c>
      <c r="K4" s="300" t="s">
        <v>203</v>
      </c>
      <c r="L4" s="4" t="s">
        <v>524</v>
      </c>
    </row>
    <row r="5" spans="1:12" ht="37.5" x14ac:dyDescent="0.25">
      <c r="A5" s="4">
        <v>2</v>
      </c>
      <c r="B5" s="4" t="s">
        <v>215</v>
      </c>
      <c r="C5" s="297">
        <v>2</v>
      </c>
      <c r="D5" s="296" t="s">
        <v>216</v>
      </c>
      <c r="E5" s="299">
        <f>IF('Start Here'!C3="Below MR",'Below MR'!F14,0)</f>
        <v>0</v>
      </c>
      <c r="F5" s="301">
        <f>IF('Start Here'!C3="Below MR",'Below MR'!F10,0)/12</f>
        <v>0</v>
      </c>
      <c r="G5" s="302">
        <f>F5</f>
        <v>0</v>
      </c>
      <c r="H5" s="303">
        <f>IF('Start Here'!C3="Below MR",'Below MR'!E12,0)</f>
        <v>0</v>
      </c>
      <c r="I5" s="304">
        <v>0</v>
      </c>
      <c r="J5" s="401" t="s">
        <v>203</v>
      </c>
      <c r="K5" s="300" t="s">
        <v>203</v>
      </c>
      <c r="L5" s="296" t="s">
        <v>525</v>
      </c>
    </row>
    <row r="6" spans="1:12" ht="37.5" x14ac:dyDescent="0.25">
      <c r="A6" s="4">
        <v>3</v>
      </c>
      <c r="B6" s="4" t="s">
        <v>217</v>
      </c>
      <c r="C6" s="297">
        <v>18</v>
      </c>
      <c r="D6" s="1" t="str">
        <f>IF('Start Here'!C3="OO Rehabilitation","OWNER CONTRIBUTION","BUYER DOWNPAYMENT")</f>
        <v>BUYER DOWNPAYMENT</v>
      </c>
      <c r="E6" s="299">
        <f>IF('Start Here'!C3="DPA",DPA!D58,IF('Start Here'!C3="Rehab",Rehab!D12,IF('Start Here'!C3="Below MR",'Below MR'!F24,IF('Start Here'!C3="",0))))</f>
        <v>0</v>
      </c>
      <c r="F6" s="295">
        <v>0</v>
      </c>
      <c r="G6" s="295">
        <v>0</v>
      </c>
      <c r="H6" s="295">
        <v>0</v>
      </c>
      <c r="I6" s="295">
        <v>0</v>
      </c>
      <c r="J6" s="401" t="s">
        <v>203</v>
      </c>
      <c r="K6" s="300" t="s">
        <v>203</v>
      </c>
      <c r="L6" s="296" t="s">
        <v>525</v>
      </c>
    </row>
    <row r="7" spans="1:12" ht="37.5" x14ac:dyDescent="0.25">
      <c r="A7" s="4">
        <v>4</v>
      </c>
      <c r="B7" s="4" t="s">
        <v>218</v>
      </c>
      <c r="C7" s="297">
        <v>2</v>
      </c>
      <c r="D7" s="4" t="s">
        <v>219</v>
      </c>
      <c r="E7" s="305">
        <f>IF('Start Here'!C3="DPA",DPA!D57,IF('Start Here'!C3="Rehab",0,IF('Start Here'!C3="Below MR",0,0)))</f>
        <v>0</v>
      </c>
      <c r="F7" s="306">
        <f>IF('Start Here'!C3="DPA",DPA!J27,IF('Start Here'!C3="Rehab",0,IF('Start Here'!C3="Below MR",0,0)))/12</f>
        <v>0</v>
      </c>
      <c r="G7" s="307">
        <f>F7</f>
        <v>0</v>
      </c>
      <c r="H7" s="308">
        <f>IF('Start Here'!C3="DPA",DPA!J26,IF('Start Here'!C3="Rehab",0,IF('Start Here'!C3="Below MR",0,0)))</f>
        <v>0</v>
      </c>
      <c r="I7" s="309">
        <v>0</v>
      </c>
      <c r="J7" s="310" t="s">
        <v>202</v>
      </c>
      <c r="K7" s="300" t="s">
        <v>203</v>
      </c>
      <c r="L7" s="296" t="s">
        <v>527</v>
      </c>
    </row>
    <row r="8" spans="1:12" ht="37.5" x14ac:dyDescent="0.25">
      <c r="A8" s="4">
        <v>5</v>
      </c>
      <c r="B8" s="4" t="s">
        <v>220</v>
      </c>
      <c r="C8" s="297">
        <v>17</v>
      </c>
      <c r="D8" s="311" t="s">
        <v>221</v>
      </c>
      <c r="E8" s="299">
        <f>IF('Start Here'!C3="Below MR",'Below MR'!F25,0)</f>
        <v>0</v>
      </c>
      <c r="F8" s="295">
        <v>0</v>
      </c>
      <c r="G8" s="295">
        <v>0</v>
      </c>
      <c r="H8" s="295">
        <v>0</v>
      </c>
      <c r="I8" s="295">
        <v>0</v>
      </c>
      <c r="J8" s="401" t="s">
        <v>203</v>
      </c>
      <c r="K8" s="310" t="s">
        <v>203</v>
      </c>
      <c r="L8" s="296" t="s">
        <v>526</v>
      </c>
    </row>
    <row r="9" spans="1:12" ht="50" x14ac:dyDescent="0.25">
      <c r="A9" s="4">
        <v>6</v>
      </c>
      <c r="B9" s="4" t="s">
        <v>223</v>
      </c>
      <c r="C9" s="297">
        <v>16</v>
      </c>
      <c r="D9" s="312" t="str">
        <f>DPA!B59</f>
        <v xml:space="preserve">Other sources  </v>
      </c>
      <c r="E9" s="299">
        <f>IF('Start Here'!C3="DPA",DPA!D59,IF('Start Here'!C3="Rehab",Rehab!D16,IF('Start Here'!C3="Below MR",'Below MR'!F27,0)))</f>
        <v>0</v>
      </c>
      <c r="F9" s="302">
        <f>IF('Start Here'!C3="Rehab",Rehab!F16,0)/12</f>
        <v>0</v>
      </c>
      <c r="G9" s="302">
        <f>F9</f>
        <v>0</v>
      </c>
      <c r="H9" s="308">
        <f>IF('Start Here'!C3="Rehab",Rehab!E16,0)</f>
        <v>0</v>
      </c>
      <c r="I9" s="295">
        <v>0</v>
      </c>
      <c r="J9" s="295" t="str">
        <f>IF(E9=0,"N","Y")</f>
        <v>N</v>
      </c>
      <c r="K9" s="295" t="str">
        <f>IF(E9=0,"N","Y")</f>
        <v>N</v>
      </c>
      <c r="L9" s="296" t="s">
        <v>224</v>
      </c>
    </row>
    <row r="10" spans="1:12" x14ac:dyDescent="0.25">
      <c r="A10" s="4">
        <v>7</v>
      </c>
      <c r="B10" s="4" t="s">
        <v>105</v>
      </c>
      <c r="C10" s="297">
        <v>15</v>
      </c>
      <c r="D10" s="312" t="str">
        <f>Rehab!B14</f>
        <v>Weatherization Grant</v>
      </c>
      <c r="E10" s="299">
        <f>IF(AND(Rehab!D14&gt;0,'Start Here'!C3="Rehab"),Rehab!D14,0)</f>
        <v>0</v>
      </c>
      <c r="F10" s="295">
        <v>0</v>
      </c>
      <c r="G10" s="295">
        <v>0</v>
      </c>
      <c r="H10" s="295">
        <v>0</v>
      </c>
      <c r="I10" s="295">
        <v>0</v>
      </c>
      <c r="J10" s="295" t="str">
        <f>IF(E10=0,"N","Y")</f>
        <v>N</v>
      </c>
      <c r="K10" s="295" t="str">
        <f t="shared" ref="K10:K12" si="0">IF(E10=0,"N","Y")</f>
        <v>N</v>
      </c>
      <c r="L10" s="1" t="s">
        <v>225</v>
      </c>
    </row>
    <row r="11" spans="1:12" x14ac:dyDescent="0.25">
      <c r="A11" s="4">
        <v>8</v>
      </c>
      <c r="B11" s="4" t="s">
        <v>226</v>
      </c>
      <c r="C11" s="297">
        <v>8</v>
      </c>
      <c r="D11" s="312" t="str">
        <f>Rehab!B15</f>
        <v>HOME Grant</v>
      </c>
      <c r="E11" s="299">
        <f>IF(AND(Rehab!D15&gt;0,'Start Here'!C3="Rehab"),Rehab!D15,0)</f>
        <v>0</v>
      </c>
      <c r="F11" s="295">
        <v>0</v>
      </c>
      <c r="G11" s="295">
        <v>0</v>
      </c>
      <c r="H11" s="295">
        <v>0</v>
      </c>
      <c r="I11" s="295">
        <v>0</v>
      </c>
      <c r="J11" s="295" t="str">
        <f>IF(E11=0,"N","Y")</f>
        <v>N</v>
      </c>
      <c r="K11" s="295" t="str">
        <f t="shared" si="0"/>
        <v>N</v>
      </c>
      <c r="L11" s="1" t="s">
        <v>225</v>
      </c>
    </row>
    <row r="12" spans="1:12" x14ac:dyDescent="0.25">
      <c r="A12" s="4">
        <v>9</v>
      </c>
      <c r="B12" s="4" t="s">
        <v>227</v>
      </c>
      <c r="C12" s="297">
        <v>16</v>
      </c>
      <c r="D12" s="312" t="s">
        <v>113</v>
      </c>
      <c r="E12" s="299">
        <f>IF(AND(Rehab!D13&gt;0,'Start Here'!C3="Rehab"),Rehab!D13,0)</f>
        <v>0</v>
      </c>
      <c r="F12" s="302">
        <f>IF(AND(Rehab!F13&gt;0,'Start Here'!C3="Rehab"),Rehab!F13,0)/12</f>
        <v>0</v>
      </c>
      <c r="G12" s="302">
        <f>F12</f>
        <v>0</v>
      </c>
      <c r="H12" s="303">
        <f>IF(AND(Rehab!E13&gt;0,'Start Here'!C3="Rehab"),Rehab!E13,0)</f>
        <v>0</v>
      </c>
      <c r="I12" s="295">
        <v>0</v>
      </c>
      <c r="J12" s="295" t="str">
        <f>IF(E12=0,"N","Y")</f>
        <v>N</v>
      </c>
      <c r="K12" s="295" t="str">
        <f t="shared" si="0"/>
        <v>N</v>
      </c>
      <c r="L12" s="1" t="s">
        <v>225</v>
      </c>
    </row>
    <row r="13" spans="1:12" ht="37.5" x14ac:dyDescent="0.25">
      <c r="A13" s="4">
        <v>10</v>
      </c>
      <c r="B13" s="4" t="s">
        <v>228</v>
      </c>
      <c r="C13" s="297">
        <v>16</v>
      </c>
      <c r="D13" s="312" t="s">
        <v>228</v>
      </c>
      <c r="E13" s="299">
        <f>'Below MR'!F21</f>
        <v>0</v>
      </c>
      <c r="F13" s="295">
        <v>0</v>
      </c>
      <c r="G13" s="295">
        <v>0</v>
      </c>
      <c r="H13" s="304">
        <v>0</v>
      </c>
      <c r="I13" s="295">
        <v>0</v>
      </c>
      <c r="J13" s="401" t="s">
        <v>203</v>
      </c>
      <c r="K13" s="310" t="s">
        <v>203</v>
      </c>
      <c r="L13" s="296" t="s">
        <v>222</v>
      </c>
    </row>
    <row r="14" spans="1:12" ht="13" x14ac:dyDescent="0.3">
      <c r="D14" s="294" t="s">
        <v>76</v>
      </c>
      <c r="E14" s="299">
        <f>SUM(E4:E13)</f>
        <v>0</v>
      </c>
    </row>
    <row r="15" spans="1:12" x14ac:dyDescent="0.25">
      <c r="D15" s="1" t="s">
        <v>229</v>
      </c>
      <c r="L15" s="1" t="s">
        <v>230</v>
      </c>
    </row>
    <row r="16" spans="1:12" x14ac:dyDescent="0.25">
      <c r="L16" s="1" t="s">
        <v>231</v>
      </c>
    </row>
    <row r="17" spans="4:12" x14ac:dyDescent="0.25">
      <c r="D17" s="4" t="s">
        <v>528</v>
      </c>
      <c r="L17" s="1" t="s">
        <v>232</v>
      </c>
    </row>
  </sheetData>
  <sheetProtection algorithmName="SHA-512" hashValue="SphFBaYpMQgV8zgLiay0QOm288KNIkJor4PDl37blADmfFPpILv5FDbdwC5OdWYhtiLzosJrwkBz9NkhDuzotw==" saltValue="ZowNhDgLsnXbJ81gDAiauw==" spinCount="100000" sheet="1" objects="1" scenarios="1"/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27"/>
  <sheetViews>
    <sheetView zoomScale="80" zoomScaleNormal="80" workbookViewId="0">
      <selection activeCell="B2" sqref="B2"/>
    </sheetView>
  </sheetViews>
  <sheetFormatPr defaultColWidth="9.1796875" defaultRowHeight="12.5" x14ac:dyDescent="0.25"/>
  <cols>
    <col min="1" max="1" width="9.1796875" style="1"/>
    <col min="2" max="2" width="38.26953125" style="1" bestFit="1" customWidth="1"/>
    <col min="3" max="3" width="17.7265625" style="1" customWidth="1"/>
    <col min="4" max="4" width="12" style="1" customWidth="1"/>
    <col min="5" max="6" width="9.1796875" style="1"/>
    <col min="7" max="7" width="20" style="1" bestFit="1" customWidth="1"/>
    <col min="8" max="8" width="15.7265625" style="1" customWidth="1"/>
    <col min="9" max="16384" width="9.1796875" style="1"/>
  </cols>
  <sheetData>
    <row r="1" spans="2:8" x14ac:dyDescent="0.25">
      <c r="B1" s="4" t="s">
        <v>589</v>
      </c>
      <c r="E1" s="4" t="s">
        <v>590</v>
      </c>
    </row>
    <row r="3" spans="2:8" x14ac:dyDescent="0.25">
      <c r="B3" s="313" t="s">
        <v>233</v>
      </c>
      <c r="C3" s="314">
        <f>DPA!J6+Rehab!D4+'Below MR'!D4</f>
        <v>0</v>
      </c>
      <c r="D3" s="313"/>
      <c r="E3" s="313"/>
    </row>
    <row r="4" spans="2:8" x14ac:dyDescent="0.25">
      <c r="B4" s="315" t="s">
        <v>14</v>
      </c>
      <c r="C4" s="314">
        <f>DPA!J8+Rehab!E4+'Below MR'!E4</f>
        <v>0</v>
      </c>
    </row>
    <row r="5" spans="2:8" x14ac:dyDescent="0.25">
      <c r="B5" s="315" t="s">
        <v>17</v>
      </c>
      <c r="C5" s="314">
        <f>DPA!J10+Rehab!F4+'Below MR'!F4</f>
        <v>0</v>
      </c>
    </row>
    <row r="6" spans="2:8" x14ac:dyDescent="0.25">
      <c r="B6" s="315" t="s">
        <v>234</v>
      </c>
      <c r="C6" s="314">
        <f>SUM(C3:C5)</f>
        <v>0</v>
      </c>
    </row>
    <row r="7" spans="2:8" x14ac:dyDescent="0.25">
      <c r="B7" s="315" t="s">
        <v>235</v>
      </c>
      <c r="C7" s="314">
        <f>DPA!F46+Rehab!C4+'Below MR'!C4</f>
        <v>0</v>
      </c>
    </row>
    <row r="8" spans="2:8" x14ac:dyDescent="0.25">
      <c r="B8" s="1" t="s">
        <v>236</v>
      </c>
      <c r="C8" s="316">
        <f>DPA!F46+'Below MR'!C4</f>
        <v>0</v>
      </c>
      <c r="D8" s="4"/>
    </row>
    <row r="10" spans="2:8" x14ac:dyDescent="0.25">
      <c r="B10" s="4" t="s">
        <v>186</v>
      </c>
      <c r="C10" s="317">
        <f>'Below MR'!H44</f>
        <v>0</v>
      </c>
      <c r="G10" s="1" t="s">
        <v>16</v>
      </c>
      <c r="H10" s="314">
        <f>C7</f>
        <v>0</v>
      </c>
    </row>
    <row r="11" spans="2:8" x14ac:dyDescent="0.25">
      <c r="G11" s="1" t="s">
        <v>237</v>
      </c>
      <c r="H11" s="317">
        <v>500</v>
      </c>
    </row>
    <row r="12" spans="2:8" x14ac:dyDescent="0.25">
      <c r="B12" s="4" t="s">
        <v>184</v>
      </c>
      <c r="C12" s="317">
        <f>'Below MR'!H43</f>
        <v>0</v>
      </c>
      <c r="H12" s="314"/>
    </row>
    <row r="13" spans="2:8" x14ac:dyDescent="0.25">
      <c r="B13" s="4" t="s">
        <v>238</v>
      </c>
      <c r="C13" s="317">
        <f>DPA!D66</f>
        <v>0</v>
      </c>
      <c r="G13" s="1" t="s">
        <v>239</v>
      </c>
      <c r="H13" s="318">
        <v>0.15</v>
      </c>
    </row>
    <row r="14" spans="2:8" x14ac:dyDescent="0.25">
      <c r="B14" s="1" t="s">
        <v>188</v>
      </c>
      <c r="C14" s="317">
        <f>Rehab!Q37+'Below MR'!H45</f>
        <v>0</v>
      </c>
    </row>
    <row r="15" spans="2:8" x14ac:dyDescent="0.25">
      <c r="B15" s="1" t="s">
        <v>240</v>
      </c>
      <c r="C15" s="317">
        <f>DPA!D69+Rehab!G35+Rehab!G36+'Below MR'!F49</f>
        <v>0</v>
      </c>
      <c r="G15" s="1" t="s">
        <v>241</v>
      </c>
      <c r="H15" s="319" t="str">
        <f>IF('Start Here'!C3="Rehab",'Project Worksheet'!H10*H11,"NA")</f>
        <v>NA</v>
      </c>
    </row>
    <row r="16" spans="2:8" x14ac:dyDescent="0.25">
      <c r="B16" s="1" t="s">
        <v>242</v>
      </c>
      <c r="C16" s="317">
        <f>C12+C14+C15+C13</f>
        <v>0</v>
      </c>
    </row>
    <row r="17" spans="2:9" x14ac:dyDescent="0.25">
      <c r="B17" s="1" t="s">
        <v>243</v>
      </c>
      <c r="C17" s="317">
        <f>DPA!D68+Rehab!G37+'Below MR'!F50</f>
        <v>0</v>
      </c>
      <c r="D17" s="1" t="s">
        <v>244</v>
      </c>
      <c r="E17" s="317">
        <f>IF(C7=0,0,MAX(DPA!E20:H20,Rehab!G37/C7,'Below MR'!E50))</f>
        <v>0</v>
      </c>
      <c r="G17" s="1" t="s">
        <v>245</v>
      </c>
      <c r="H17" s="317">
        <v>500</v>
      </c>
      <c r="I17" s="1" t="s">
        <v>246</v>
      </c>
    </row>
    <row r="18" spans="2:9" x14ac:dyDescent="0.25">
      <c r="B18" s="1" t="s">
        <v>247</v>
      </c>
      <c r="C18" s="317">
        <f>DPA!D67+'Below MR'!F51+'Below MR'!F52+'Below MR'!F53+'Below MR'!F55+'Below MR'!F56</f>
        <v>0</v>
      </c>
    </row>
    <row r="19" spans="2:9" x14ac:dyDescent="0.25">
      <c r="B19" s="1" t="s">
        <v>248</v>
      </c>
      <c r="C19" s="317">
        <f>C16+C17+C18</f>
        <v>0</v>
      </c>
      <c r="G19" s="1" t="s">
        <v>249</v>
      </c>
      <c r="H19" s="317">
        <f>Rehab!G36</f>
        <v>0</v>
      </c>
    </row>
    <row r="20" spans="2:9" x14ac:dyDescent="0.25">
      <c r="C20" s="319"/>
    </row>
    <row r="21" spans="2:9" x14ac:dyDescent="0.25">
      <c r="B21" s="1" t="s">
        <v>250</v>
      </c>
      <c r="C21" s="320">
        <f>IF(C7=0,0,C19/C7)</f>
        <v>0</v>
      </c>
      <c r="E21" s="4"/>
      <c r="G21" s="1" t="s">
        <v>251</v>
      </c>
      <c r="H21" s="320">
        <f>IFERROR(Sources!E6/'Project Worksheet'!H10,0)</f>
        <v>0</v>
      </c>
    </row>
    <row r="22" spans="2:9" x14ac:dyDescent="0.25">
      <c r="B22" s="1" t="s">
        <v>134</v>
      </c>
      <c r="C22" s="318">
        <v>0</v>
      </c>
    </row>
    <row r="23" spans="2:9" x14ac:dyDescent="0.25">
      <c r="B23" s="1" t="s">
        <v>137</v>
      </c>
      <c r="C23" s="317">
        <f>Rehab!Q37</f>
        <v>0</v>
      </c>
      <c r="G23" s="1" t="s">
        <v>252</v>
      </c>
      <c r="H23" s="321">
        <f>IF('Start Here'!C3="DPA",DPA!J25,0)</f>
        <v>0</v>
      </c>
    </row>
    <row r="24" spans="2:9" x14ac:dyDescent="0.25">
      <c r="B24" s="1" t="s">
        <v>76</v>
      </c>
      <c r="C24" s="317">
        <f>Sources!E14</f>
        <v>0</v>
      </c>
    </row>
    <row r="25" spans="2:9" x14ac:dyDescent="0.25">
      <c r="B25" s="1" t="s">
        <v>253</v>
      </c>
      <c r="C25" s="317">
        <f>IF(C7=0,0,C14/C7)</f>
        <v>0</v>
      </c>
    </row>
    <row r="27" spans="2:9" x14ac:dyDescent="0.25">
      <c r="B27" s="1" t="s">
        <v>254</v>
      </c>
      <c r="C27" s="320">
        <f>IF(C7=0,0,C12/C7)</f>
        <v>0</v>
      </c>
    </row>
  </sheetData>
  <sheetProtection algorithmName="SHA-512" hashValue="UAhM4lZneGLSNNfHrBVkGlBchXIQCpH672jQbP6wxlhcgT7YzvD4VDYiI51dhZX+6yBAgdnFSJ1K6DVkjBM4tQ==" saltValue="/rGz1jqkX2mja8S4dW00ag==" spinCount="100000" sheet="1" objects="1" scenarios="1"/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M239"/>
  <sheetViews>
    <sheetView topLeftCell="A212" workbookViewId="0">
      <selection activeCell="B220" sqref="B220"/>
    </sheetView>
  </sheetViews>
  <sheetFormatPr defaultColWidth="9.1796875" defaultRowHeight="12.5" x14ac:dyDescent="0.25"/>
  <cols>
    <col min="1" max="1" width="51.26953125" style="325" customWidth="1"/>
    <col min="2" max="2" width="45.81640625" style="359" bestFit="1" customWidth="1"/>
    <col min="3" max="3" width="71.453125" style="322" customWidth="1"/>
    <col min="4" max="256" width="9.1796875" style="322"/>
    <col min="257" max="257" width="49.1796875" style="322" customWidth="1"/>
    <col min="258" max="258" width="28.81640625" style="322" bestFit="1" customWidth="1"/>
    <col min="259" max="259" width="78.81640625" style="322" bestFit="1" customWidth="1"/>
    <col min="260" max="512" width="9.1796875" style="322"/>
    <col min="513" max="513" width="49.1796875" style="322" customWidth="1"/>
    <col min="514" max="514" width="28.81640625" style="322" bestFit="1" customWidth="1"/>
    <col min="515" max="515" width="78.81640625" style="322" bestFit="1" customWidth="1"/>
    <col min="516" max="768" width="9.1796875" style="322"/>
    <col min="769" max="769" width="49.1796875" style="322" customWidth="1"/>
    <col min="770" max="770" width="28.81640625" style="322" bestFit="1" customWidth="1"/>
    <col min="771" max="771" width="78.81640625" style="322" bestFit="1" customWidth="1"/>
    <col min="772" max="1024" width="9.1796875" style="322"/>
    <col min="1025" max="1025" width="49.1796875" style="322" customWidth="1"/>
    <col min="1026" max="1026" width="28.81640625" style="322" bestFit="1" customWidth="1"/>
    <col min="1027" max="1027" width="78.81640625" style="322" bestFit="1" customWidth="1"/>
    <col min="1028" max="1280" width="9.1796875" style="322"/>
    <col min="1281" max="1281" width="49.1796875" style="322" customWidth="1"/>
    <col min="1282" max="1282" width="28.81640625" style="322" bestFit="1" customWidth="1"/>
    <col min="1283" max="1283" width="78.81640625" style="322" bestFit="1" customWidth="1"/>
    <col min="1284" max="1536" width="9.1796875" style="322"/>
    <col min="1537" max="1537" width="49.1796875" style="322" customWidth="1"/>
    <col min="1538" max="1538" width="28.81640625" style="322" bestFit="1" customWidth="1"/>
    <col min="1539" max="1539" width="78.81640625" style="322" bestFit="1" customWidth="1"/>
    <col min="1540" max="1792" width="9.1796875" style="322"/>
    <col min="1793" max="1793" width="49.1796875" style="322" customWidth="1"/>
    <col min="1794" max="1794" width="28.81640625" style="322" bestFit="1" customWidth="1"/>
    <col min="1795" max="1795" width="78.81640625" style="322" bestFit="1" customWidth="1"/>
    <col min="1796" max="2048" width="9.1796875" style="322"/>
    <col min="2049" max="2049" width="49.1796875" style="322" customWidth="1"/>
    <col min="2050" max="2050" width="28.81640625" style="322" bestFit="1" customWidth="1"/>
    <col min="2051" max="2051" width="78.81640625" style="322" bestFit="1" customWidth="1"/>
    <col min="2052" max="2304" width="9.1796875" style="322"/>
    <col min="2305" max="2305" width="49.1796875" style="322" customWidth="1"/>
    <col min="2306" max="2306" width="28.81640625" style="322" bestFit="1" customWidth="1"/>
    <col min="2307" max="2307" width="78.81640625" style="322" bestFit="1" customWidth="1"/>
    <col min="2308" max="2560" width="9.1796875" style="322"/>
    <col min="2561" max="2561" width="49.1796875" style="322" customWidth="1"/>
    <col min="2562" max="2562" width="28.81640625" style="322" bestFit="1" customWidth="1"/>
    <col min="2563" max="2563" width="78.81640625" style="322" bestFit="1" customWidth="1"/>
    <col min="2564" max="2816" width="9.1796875" style="322"/>
    <col min="2817" max="2817" width="49.1796875" style="322" customWidth="1"/>
    <col min="2818" max="2818" width="28.81640625" style="322" bestFit="1" customWidth="1"/>
    <col min="2819" max="2819" width="78.81640625" style="322" bestFit="1" customWidth="1"/>
    <col min="2820" max="3072" width="9.1796875" style="322"/>
    <col min="3073" max="3073" width="49.1796875" style="322" customWidth="1"/>
    <col min="3074" max="3074" width="28.81640625" style="322" bestFit="1" customWidth="1"/>
    <col min="3075" max="3075" width="78.81640625" style="322" bestFit="1" customWidth="1"/>
    <col min="3076" max="3328" width="9.1796875" style="322"/>
    <col min="3329" max="3329" width="49.1796875" style="322" customWidth="1"/>
    <col min="3330" max="3330" width="28.81640625" style="322" bestFit="1" customWidth="1"/>
    <col min="3331" max="3331" width="78.81640625" style="322" bestFit="1" customWidth="1"/>
    <col min="3332" max="3584" width="9.1796875" style="322"/>
    <col min="3585" max="3585" width="49.1796875" style="322" customWidth="1"/>
    <col min="3586" max="3586" width="28.81640625" style="322" bestFit="1" customWidth="1"/>
    <col min="3587" max="3587" width="78.81640625" style="322" bestFit="1" customWidth="1"/>
    <col min="3588" max="3840" width="9.1796875" style="322"/>
    <col min="3841" max="3841" width="49.1796875" style="322" customWidth="1"/>
    <col min="3842" max="3842" width="28.81640625" style="322" bestFit="1" customWidth="1"/>
    <col min="3843" max="3843" width="78.81640625" style="322" bestFit="1" customWidth="1"/>
    <col min="3844" max="4096" width="9.1796875" style="322"/>
    <col min="4097" max="4097" width="49.1796875" style="322" customWidth="1"/>
    <col min="4098" max="4098" width="28.81640625" style="322" bestFit="1" customWidth="1"/>
    <col min="4099" max="4099" width="78.81640625" style="322" bestFit="1" customWidth="1"/>
    <col min="4100" max="4352" width="9.1796875" style="322"/>
    <col min="4353" max="4353" width="49.1796875" style="322" customWidth="1"/>
    <col min="4354" max="4354" width="28.81640625" style="322" bestFit="1" customWidth="1"/>
    <col min="4355" max="4355" width="78.81640625" style="322" bestFit="1" customWidth="1"/>
    <col min="4356" max="4608" width="9.1796875" style="322"/>
    <col min="4609" max="4609" width="49.1796875" style="322" customWidth="1"/>
    <col min="4610" max="4610" width="28.81640625" style="322" bestFit="1" customWidth="1"/>
    <col min="4611" max="4611" width="78.81640625" style="322" bestFit="1" customWidth="1"/>
    <col min="4612" max="4864" width="9.1796875" style="322"/>
    <col min="4865" max="4865" width="49.1796875" style="322" customWidth="1"/>
    <col min="4866" max="4866" width="28.81640625" style="322" bestFit="1" customWidth="1"/>
    <col min="4867" max="4867" width="78.81640625" style="322" bestFit="1" customWidth="1"/>
    <col min="4868" max="5120" width="9.1796875" style="322"/>
    <col min="5121" max="5121" width="49.1796875" style="322" customWidth="1"/>
    <col min="5122" max="5122" width="28.81640625" style="322" bestFit="1" customWidth="1"/>
    <col min="5123" max="5123" width="78.81640625" style="322" bestFit="1" customWidth="1"/>
    <col min="5124" max="5376" width="9.1796875" style="322"/>
    <col min="5377" max="5377" width="49.1796875" style="322" customWidth="1"/>
    <col min="5378" max="5378" width="28.81640625" style="322" bestFit="1" customWidth="1"/>
    <col min="5379" max="5379" width="78.81640625" style="322" bestFit="1" customWidth="1"/>
    <col min="5380" max="5632" width="9.1796875" style="322"/>
    <col min="5633" max="5633" width="49.1796875" style="322" customWidth="1"/>
    <col min="5634" max="5634" width="28.81640625" style="322" bestFit="1" customWidth="1"/>
    <col min="5635" max="5635" width="78.81640625" style="322" bestFit="1" customWidth="1"/>
    <col min="5636" max="5888" width="9.1796875" style="322"/>
    <col min="5889" max="5889" width="49.1796875" style="322" customWidth="1"/>
    <col min="5890" max="5890" width="28.81640625" style="322" bestFit="1" customWidth="1"/>
    <col min="5891" max="5891" width="78.81640625" style="322" bestFit="1" customWidth="1"/>
    <col min="5892" max="6144" width="9.1796875" style="322"/>
    <col min="6145" max="6145" width="49.1796875" style="322" customWidth="1"/>
    <col min="6146" max="6146" width="28.81640625" style="322" bestFit="1" customWidth="1"/>
    <col min="6147" max="6147" width="78.81640625" style="322" bestFit="1" customWidth="1"/>
    <col min="6148" max="6400" width="9.1796875" style="322"/>
    <col min="6401" max="6401" width="49.1796875" style="322" customWidth="1"/>
    <col min="6402" max="6402" width="28.81640625" style="322" bestFit="1" customWidth="1"/>
    <col min="6403" max="6403" width="78.81640625" style="322" bestFit="1" customWidth="1"/>
    <col min="6404" max="6656" width="9.1796875" style="322"/>
    <col min="6657" max="6657" width="49.1796875" style="322" customWidth="1"/>
    <col min="6658" max="6658" width="28.81640625" style="322" bestFit="1" customWidth="1"/>
    <col min="6659" max="6659" width="78.81640625" style="322" bestFit="1" customWidth="1"/>
    <col min="6660" max="6912" width="9.1796875" style="322"/>
    <col min="6913" max="6913" width="49.1796875" style="322" customWidth="1"/>
    <col min="6914" max="6914" width="28.81640625" style="322" bestFit="1" customWidth="1"/>
    <col min="6915" max="6915" width="78.81640625" style="322" bestFit="1" customWidth="1"/>
    <col min="6916" max="7168" width="9.1796875" style="322"/>
    <col min="7169" max="7169" width="49.1796875" style="322" customWidth="1"/>
    <col min="7170" max="7170" width="28.81640625" style="322" bestFit="1" customWidth="1"/>
    <col min="7171" max="7171" width="78.81640625" style="322" bestFit="1" customWidth="1"/>
    <col min="7172" max="7424" width="9.1796875" style="322"/>
    <col min="7425" max="7425" width="49.1796875" style="322" customWidth="1"/>
    <col min="7426" max="7426" width="28.81640625" style="322" bestFit="1" customWidth="1"/>
    <col min="7427" max="7427" width="78.81640625" style="322" bestFit="1" customWidth="1"/>
    <col min="7428" max="7680" width="9.1796875" style="322"/>
    <col min="7681" max="7681" width="49.1796875" style="322" customWidth="1"/>
    <col min="7682" max="7682" width="28.81640625" style="322" bestFit="1" customWidth="1"/>
    <col min="7683" max="7683" width="78.81640625" style="322" bestFit="1" customWidth="1"/>
    <col min="7684" max="7936" width="9.1796875" style="322"/>
    <col min="7937" max="7937" width="49.1796875" style="322" customWidth="1"/>
    <col min="7938" max="7938" width="28.81640625" style="322" bestFit="1" customWidth="1"/>
    <col min="7939" max="7939" width="78.81640625" style="322" bestFit="1" customWidth="1"/>
    <col min="7940" max="8192" width="9.1796875" style="322"/>
    <col min="8193" max="8193" width="49.1796875" style="322" customWidth="1"/>
    <col min="8194" max="8194" width="28.81640625" style="322" bestFit="1" customWidth="1"/>
    <col min="8195" max="8195" width="78.81640625" style="322" bestFit="1" customWidth="1"/>
    <col min="8196" max="8448" width="9.1796875" style="322"/>
    <col min="8449" max="8449" width="49.1796875" style="322" customWidth="1"/>
    <col min="8450" max="8450" width="28.81640625" style="322" bestFit="1" customWidth="1"/>
    <col min="8451" max="8451" width="78.81640625" style="322" bestFit="1" customWidth="1"/>
    <col min="8452" max="8704" width="9.1796875" style="322"/>
    <col min="8705" max="8705" width="49.1796875" style="322" customWidth="1"/>
    <col min="8706" max="8706" width="28.81640625" style="322" bestFit="1" customWidth="1"/>
    <col min="8707" max="8707" width="78.81640625" style="322" bestFit="1" customWidth="1"/>
    <col min="8708" max="8960" width="9.1796875" style="322"/>
    <col min="8961" max="8961" width="49.1796875" style="322" customWidth="1"/>
    <col min="8962" max="8962" width="28.81640625" style="322" bestFit="1" customWidth="1"/>
    <col min="8963" max="8963" width="78.81640625" style="322" bestFit="1" customWidth="1"/>
    <col min="8964" max="9216" width="9.1796875" style="322"/>
    <col min="9217" max="9217" width="49.1796875" style="322" customWidth="1"/>
    <col min="9218" max="9218" width="28.81640625" style="322" bestFit="1" customWidth="1"/>
    <col min="9219" max="9219" width="78.81640625" style="322" bestFit="1" customWidth="1"/>
    <col min="9220" max="9472" width="9.1796875" style="322"/>
    <col min="9473" max="9473" width="49.1796875" style="322" customWidth="1"/>
    <col min="9474" max="9474" width="28.81640625" style="322" bestFit="1" customWidth="1"/>
    <col min="9475" max="9475" width="78.81640625" style="322" bestFit="1" customWidth="1"/>
    <col min="9476" max="9728" width="9.1796875" style="322"/>
    <col min="9729" max="9729" width="49.1796875" style="322" customWidth="1"/>
    <col min="9730" max="9730" width="28.81640625" style="322" bestFit="1" customWidth="1"/>
    <col min="9731" max="9731" width="78.81640625" style="322" bestFit="1" customWidth="1"/>
    <col min="9732" max="9984" width="9.1796875" style="322"/>
    <col min="9985" max="9985" width="49.1796875" style="322" customWidth="1"/>
    <col min="9986" max="9986" width="28.81640625" style="322" bestFit="1" customWidth="1"/>
    <col min="9987" max="9987" width="78.81640625" style="322" bestFit="1" customWidth="1"/>
    <col min="9988" max="10240" width="9.1796875" style="322"/>
    <col min="10241" max="10241" width="49.1796875" style="322" customWidth="1"/>
    <col min="10242" max="10242" width="28.81640625" style="322" bestFit="1" customWidth="1"/>
    <col min="10243" max="10243" width="78.81640625" style="322" bestFit="1" customWidth="1"/>
    <col min="10244" max="10496" width="9.1796875" style="322"/>
    <col min="10497" max="10497" width="49.1796875" style="322" customWidth="1"/>
    <col min="10498" max="10498" width="28.81640625" style="322" bestFit="1" customWidth="1"/>
    <col min="10499" max="10499" width="78.81640625" style="322" bestFit="1" customWidth="1"/>
    <col min="10500" max="10752" width="9.1796875" style="322"/>
    <col min="10753" max="10753" width="49.1796875" style="322" customWidth="1"/>
    <col min="10754" max="10754" width="28.81640625" style="322" bestFit="1" customWidth="1"/>
    <col min="10755" max="10755" width="78.81640625" style="322" bestFit="1" customWidth="1"/>
    <col min="10756" max="11008" width="9.1796875" style="322"/>
    <col min="11009" max="11009" width="49.1796875" style="322" customWidth="1"/>
    <col min="11010" max="11010" width="28.81640625" style="322" bestFit="1" customWidth="1"/>
    <col min="11011" max="11011" width="78.81640625" style="322" bestFit="1" customWidth="1"/>
    <col min="11012" max="11264" width="9.1796875" style="322"/>
    <col min="11265" max="11265" width="49.1796875" style="322" customWidth="1"/>
    <col min="11266" max="11266" width="28.81640625" style="322" bestFit="1" customWidth="1"/>
    <col min="11267" max="11267" width="78.81640625" style="322" bestFit="1" customWidth="1"/>
    <col min="11268" max="11520" width="9.1796875" style="322"/>
    <col min="11521" max="11521" width="49.1796875" style="322" customWidth="1"/>
    <col min="11522" max="11522" width="28.81640625" style="322" bestFit="1" customWidth="1"/>
    <col min="11523" max="11523" width="78.81640625" style="322" bestFit="1" customWidth="1"/>
    <col min="11524" max="11776" width="9.1796875" style="322"/>
    <col min="11777" max="11777" width="49.1796875" style="322" customWidth="1"/>
    <col min="11778" max="11778" width="28.81640625" style="322" bestFit="1" customWidth="1"/>
    <col min="11779" max="11779" width="78.81640625" style="322" bestFit="1" customWidth="1"/>
    <col min="11780" max="12032" width="9.1796875" style="322"/>
    <col min="12033" max="12033" width="49.1796875" style="322" customWidth="1"/>
    <col min="12034" max="12034" width="28.81640625" style="322" bestFit="1" customWidth="1"/>
    <col min="12035" max="12035" width="78.81640625" style="322" bestFit="1" customWidth="1"/>
    <col min="12036" max="12288" width="9.1796875" style="322"/>
    <col min="12289" max="12289" width="49.1796875" style="322" customWidth="1"/>
    <col min="12290" max="12290" width="28.81640625" style="322" bestFit="1" customWidth="1"/>
    <col min="12291" max="12291" width="78.81640625" style="322" bestFit="1" customWidth="1"/>
    <col min="12292" max="12544" width="9.1796875" style="322"/>
    <col min="12545" max="12545" width="49.1796875" style="322" customWidth="1"/>
    <col min="12546" max="12546" width="28.81640625" style="322" bestFit="1" customWidth="1"/>
    <col min="12547" max="12547" width="78.81640625" style="322" bestFit="1" customWidth="1"/>
    <col min="12548" max="12800" width="9.1796875" style="322"/>
    <col min="12801" max="12801" width="49.1796875" style="322" customWidth="1"/>
    <col min="12802" max="12802" width="28.81640625" style="322" bestFit="1" customWidth="1"/>
    <col min="12803" max="12803" width="78.81640625" style="322" bestFit="1" customWidth="1"/>
    <col min="12804" max="13056" width="9.1796875" style="322"/>
    <col min="13057" max="13057" width="49.1796875" style="322" customWidth="1"/>
    <col min="13058" max="13058" width="28.81640625" style="322" bestFit="1" customWidth="1"/>
    <col min="13059" max="13059" width="78.81640625" style="322" bestFit="1" customWidth="1"/>
    <col min="13060" max="13312" width="9.1796875" style="322"/>
    <col min="13313" max="13313" width="49.1796875" style="322" customWidth="1"/>
    <col min="13314" max="13314" width="28.81640625" style="322" bestFit="1" customWidth="1"/>
    <col min="13315" max="13315" width="78.81640625" style="322" bestFit="1" customWidth="1"/>
    <col min="13316" max="13568" width="9.1796875" style="322"/>
    <col min="13569" max="13569" width="49.1796875" style="322" customWidth="1"/>
    <col min="13570" max="13570" width="28.81640625" style="322" bestFit="1" customWidth="1"/>
    <col min="13571" max="13571" width="78.81640625" style="322" bestFit="1" customWidth="1"/>
    <col min="13572" max="13824" width="9.1796875" style="322"/>
    <col min="13825" max="13825" width="49.1796875" style="322" customWidth="1"/>
    <col min="13826" max="13826" width="28.81640625" style="322" bestFit="1" customWidth="1"/>
    <col min="13827" max="13827" width="78.81640625" style="322" bestFit="1" customWidth="1"/>
    <col min="13828" max="14080" width="9.1796875" style="322"/>
    <col min="14081" max="14081" width="49.1796875" style="322" customWidth="1"/>
    <col min="14082" max="14082" width="28.81640625" style="322" bestFit="1" customWidth="1"/>
    <col min="14083" max="14083" width="78.81640625" style="322" bestFit="1" customWidth="1"/>
    <col min="14084" max="14336" width="9.1796875" style="322"/>
    <col min="14337" max="14337" width="49.1796875" style="322" customWidth="1"/>
    <col min="14338" max="14338" width="28.81640625" style="322" bestFit="1" customWidth="1"/>
    <col min="14339" max="14339" width="78.81640625" style="322" bestFit="1" customWidth="1"/>
    <col min="14340" max="14592" width="9.1796875" style="322"/>
    <col min="14593" max="14593" width="49.1796875" style="322" customWidth="1"/>
    <col min="14594" max="14594" width="28.81640625" style="322" bestFit="1" customWidth="1"/>
    <col min="14595" max="14595" width="78.81640625" style="322" bestFit="1" customWidth="1"/>
    <col min="14596" max="14848" width="9.1796875" style="322"/>
    <col min="14849" max="14849" width="49.1796875" style="322" customWidth="1"/>
    <col min="14850" max="14850" width="28.81640625" style="322" bestFit="1" customWidth="1"/>
    <col min="14851" max="14851" width="78.81640625" style="322" bestFit="1" customWidth="1"/>
    <col min="14852" max="15104" width="9.1796875" style="322"/>
    <col min="15105" max="15105" width="49.1796875" style="322" customWidth="1"/>
    <col min="15106" max="15106" width="28.81640625" style="322" bestFit="1" customWidth="1"/>
    <col min="15107" max="15107" width="78.81640625" style="322" bestFit="1" customWidth="1"/>
    <col min="15108" max="15360" width="9.1796875" style="322"/>
    <col min="15361" max="15361" width="49.1796875" style="322" customWidth="1"/>
    <col min="15362" max="15362" width="28.81640625" style="322" bestFit="1" customWidth="1"/>
    <col min="15363" max="15363" width="78.81640625" style="322" bestFit="1" customWidth="1"/>
    <col min="15364" max="15616" width="9.1796875" style="322"/>
    <col min="15617" max="15617" width="49.1796875" style="322" customWidth="1"/>
    <col min="15618" max="15618" width="28.81640625" style="322" bestFit="1" customWidth="1"/>
    <col min="15619" max="15619" width="78.81640625" style="322" bestFit="1" customWidth="1"/>
    <col min="15620" max="15872" width="9.1796875" style="322"/>
    <col min="15873" max="15873" width="49.1796875" style="322" customWidth="1"/>
    <col min="15874" max="15874" width="28.81640625" style="322" bestFit="1" customWidth="1"/>
    <col min="15875" max="15875" width="78.81640625" style="322" bestFit="1" customWidth="1"/>
    <col min="15876" max="16128" width="9.1796875" style="322"/>
    <col min="16129" max="16129" width="49.1796875" style="322" customWidth="1"/>
    <col min="16130" max="16130" width="28.81640625" style="322" bestFit="1" customWidth="1"/>
    <col min="16131" max="16131" width="78.81640625" style="322" bestFit="1" customWidth="1"/>
    <col min="16132" max="16384" width="9.1796875" style="322"/>
  </cols>
  <sheetData>
    <row r="1" spans="1:83" ht="14.25" customHeight="1" x14ac:dyDescent="0.25">
      <c r="A1" s="325" t="s">
        <v>255</v>
      </c>
      <c r="B1" s="351" t="str">
        <f>Sources!D5</f>
        <v>NET PRESENT VALUE OF SPONSOR LOAN BELOW MARKET RATE</v>
      </c>
    </row>
    <row r="2" spans="1:83" x14ac:dyDescent="0.25">
      <c r="A2" s="325" t="s">
        <v>256</v>
      </c>
      <c r="B2" s="352">
        <f>Sources!C5</f>
        <v>2</v>
      </c>
    </row>
    <row r="3" spans="1:83" x14ac:dyDescent="0.25">
      <c r="A3" s="325" t="s">
        <v>257</v>
      </c>
      <c r="B3" s="353">
        <f>Sources!E5</f>
        <v>0</v>
      </c>
    </row>
    <row r="4" spans="1:83" x14ac:dyDescent="0.25">
      <c r="A4" s="325" t="s">
        <v>258</v>
      </c>
      <c r="B4" s="354">
        <f>Sources!H5</f>
        <v>0</v>
      </c>
    </row>
    <row r="5" spans="1:83" x14ac:dyDescent="0.25">
      <c r="A5" s="325" t="s">
        <v>259</v>
      </c>
      <c r="B5" s="353">
        <f>Sources!F5</f>
        <v>0</v>
      </c>
    </row>
    <row r="6" spans="1:83" x14ac:dyDescent="0.25">
      <c r="A6" s="325" t="s">
        <v>260</v>
      </c>
      <c r="B6" s="352" t="str">
        <f>Sources!K5</f>
        <v>N</v>
      </c>
    </row>
    <row r="7" spans="1:83" s="323" customFormat="1" x14ac:dyDescent="0.25">
      <c r="A7" s="324" t="s">
        <v>261</v>
      </c>
      <c r="B7" s="355" t="str">
        <f>Sources!D15</f>
        <v>HOUSING</v>
      </c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22"/>
      <c r="AL7" s="322"/>
      <c r="AM7" s="322"/>
      <c r="AN7" s="322"/>
      <c r="AO7" s="322"/>
      <c r="AP7" s="322"/>
      <c r="AQ7" s="322"/>
      <c r="AR7" s="322"/>
      <c r="AS7" s="322"/>
      <c r="AT7" s="322"/>
      <c r="AU7" s="322"/>
      <c r="AV7" s="322"/>
      <c r="AW7" s="322"/>
      <c r="AX7" s="322"/>
      <c r="AY7" s="322"/>
      <c r="AZ7" s="322"/>
      <c r="BA7" s="322"/>
      <c r="BB7" s="322"/>
      <c r="BC7" s="322"/>
      <c r="BD7" s="322"/>
      <c r="BE7" s="322"/>
      <c r="BF7" s="322"/>
      <c r="BG7" s="322"/>
      <c r="BH7" s="322"/>
      <c r="BI7" s="322"/>
      <c r="BJ7" s="322"/>
      <c r="BK7" s="322"/>
      <c r="BL7" s="322"/>
      <c r="BM7" s="322"/>
      <c r="BN7" s="322"/>
      <c r="BO7" s="322"/>
      <c r="BP7" s="322"/>
      <c r="BQ7" s="322"/>
      <c r="BR7" s="322"/>
      <c r="BS7" s="322"/>
      <c r="BT7" s="322"/>
      <c r="BU7" s="322"/>
      <c r="BV7" s="322"/>
      <c r="BW7" s="322"/>
      <c r="BX7" s="322"/>
      <c r="BY7" s="322"/>
      <c r="BZ7" s="322"/>
      <c r="CA7" s="322"/>
      <c r="CB7" s="322"/>
      <c r="CC7" s="322"/>
      <c r="CD7" s="322"/>
      <c r="CE7" s="322"/>
    </row>
    <row r="8" spans="1:83" s="323" customFormat="1" x14ac:dyDescent="0.25">
      <c r="A8" s="324" t="s">
        <v>262</v>
      </c>
      <c r="B8" s="356">
        <f>Sources!G5</f>
        <v>0</v>
      </c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  <c r="AK8" s="322"/>
      <c r="AL8" s="322"/>
      <c r="AM8" s="322"/>
      <c r="AN8" s="322"/>
      <c r="AO8" s="322"/>
      <c r="AP8" s="322"/>
      <c r="AQ8" s="322"/>
      <c r="AR8" s="322"/>
      <c r="AS8" s="322"/>
      <c r="AT8" s="322"/>
      <c r="AU8" s="322"/>
      <c r="AV8" s="322"/>
      <c r="AW8" s="322"/>
      <c r="AX8" s="322"/>
      <c r="AY8" s="322"/>
      <c r="AZ8" s="322"/>
      <c r="BA8" s="322"/>
      <c r="BB8" s="322"/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322"/>
      <c r="BN8" s="322"/>
      <c r="BO8" s="322"/>
      <c r="BP8" s="322"/>
      <c r="BQ8" s="322"/>
      <c r="BR8" s="322"/>
      <c r="BS8" s="322"/>
      <c r="BT8" s="322"/>
      <c r="BU8" s="322"/>
      <c r="BV8" s="322"/>
      <c r="BW8" s="322"/>
      <c r="BX8" s="322"/>
      <c r="BY8" s="322"/>
      <c r="BZ8" s="322"/>
      <c r="CA8" s="322"/>
      <c r="CB8" s="322"/>
      <c r="CC8" s="322"/>
      <c r="CD8" s="322"/>
      <c r="CE8" s="322"/>
    </row>
    <row r="9" spans="1:83" s="323" customFormat="1" x14ac:dyDescent="0.25">
      <c r="A9" s="324" t="s">
        <v>263</v>
      </c>
      <c r="B9" s="357">
        <f>Sources!I5</f>
        <v>0</v>
      </c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B9" s="322"/>
      <c r="AC9" s="322"/>
      <c r="AD9" s="322"/>
      <c r="AE9" s="322"/>
      <c r="AF9" s="322"/>
      <c r="AG9" s="322"/>
      <c r="AH9" s="322"/>
      <c r="AI9" s="322"/>
      <c r="AJ9" s="322"/>
      <c r="AK9" s="322"/>
      <c r="AL9" s="322"/>
      <c r="AM9" s="322"/>
      <c r="AN9" s="322"/>
      <c r="AO9" s="322"/>
      <c r="AP9" s="322"/>
      <c r="AQ9" s="322"/>
      <c r="AR9" s="322"/>
      <c r="AS9" s="322"/>
      <c r="AT9" s="322"/>
      <c r="AU9" s="322"/>
      <c r="AV9" s="322"/>
      <c r="AW9" s="322"/>
      <c r="AX9" s="322"/>
      <c r="AY9" s="322"/>
      <c r="AZ9" s="322"/>
      <c r="BA9" s="322"/>
      <c r="BB9" s="322"/>
      <c r="BC9" s="322"/>
      <c r="BD9" s="322"/>
      <c r="BE9" s="322"/>
      <c r="BF9" s="322"/>
      <c r="BG9" s="322"/>
      <c r="BH9" s="322"/>
      <c r="BI9" s="322"/>
      <c r="BJ9" s="322"/>
      <c r="BK9" s="322"/>
      <c r="BL9" s="322"/>
      <c r="BM9" s="322"/>
      <c r="BN9" s="322"/>
      <c r="BO9" s="322"/>
      <c r="BP9" s="322"/>
      <c r="BQ9" s="322"/>
      <c r="BR9" s="322"/>
      <c r="BS9" s="322"/>
      <c r="BT9" s="322"/>
      <c r="BU9" s="322"/>
      <c r="BV9" s="322"/>
      <c r="BW9" s="322"/>
      <c r="BX9" s="322"/>
      <c r="BY9" s="322"/>
      <c r="BZ9" s="322"/>
      <c r="CA9" s="322"/>
      <c r="CB9" s="322"/>
      <c r="CC9" s="322"/>
      <c r="CD9" s="322"/>
      <c r="CE9" s="322"/>
    </row>
    <row r="10" spans="1:83" s="323" customFormat="1" x14ac:dyDescent="0.25">
      <c r="A10" s="324" t="s">
        <v>264</v>
      </c>
      <c r="B10" s="355" t="str">
        <f>Sources!J5</f>
        <v>N</v>
      </c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/>
      <c r="AJ10" s="322"/>
      <c r="AK10" s="322"/>
      <c r="AL10" s="322"/>
      <c r="AM10" s="322"/>
      <c r="AN10" s="322"/>
      <c r="AO10" s="322"/>
      <c r="AP10" s="322"/>
      <c r="AQ10" s="322"/>
      <c r="AR10" s="322"/>
      <c r="AS10" s="322"/>
      <c r="AT10" s="322"/>
      <c r="AU10" s="322"/>
      <c r="AV10" s="322"/>
      <c r="AW10" s="322"/>
      <c r="AX10" s="322"/>
      <c r="AY10" s="322"/>
      <c r="AZ10" s="322"/>
      <c r="BA10" s="322"/>
      <c r="BB10" s="322"/>
      <c r="BC10" s="322"/>
      <c r="BD10" s="322"/>
      <c r="BE10" s="322"/>
      <c r="BF10" s="322"/>
      <c r="BG10" s="322"/>
      <c r="BH10" s="322"/>
      <c r="BI10" s="322"/>
      <c r="BJ10" s="322"/>
      <c r="BK10" s="322"/>
      <c r="BL10" s="322"/>
      <c r="BM10" s="322"/>
      <c r="BN10" s="322"/>
      <c r="BO10" s="322"/>
      <c r="BP10" s="322"/>
      <c r="BQ10" s="322"/>
      <c r="BR10" s="322"/>
      <c r="BS10" s="322"/>
      <c r="BT10" s="322"/>
      <c r="BU10" s="322"/>
      <c r="BV10" s="322"/>
      <c r="BW10" s="322"/>
      <c r="BX10" s="322"/>
      <c r="BY10" s="322"/>
      <c r="BZ10" s="322"/>
      <c r="CA10" s="322"/>
      <c r="CB10" s="322"/>
      <c r="CC10" s="322"/>
      <c r="CD10" s="322"/>
      <c r="CE10" s="322"/>
    </row>
    <row r="11" spans="1:83" s="323" customFormat="1" x14ac:dyDescent="0.25">
      <c r="A11" s="324" t="s">
        <v>265</v>
      </c>
      <c r="B11" s="338">
        <f>Sources!A5</f>
        <v>2</v>
      </c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/>
      <c r="AJ11" s="322"/>
      <c r="AK11" s="322"/>
      <c r="AL11" s="322"/>
      <c r="AM11" s="322"/>
      <c r="AN11" s="322"/>
      <c r="AO11" s="322"/>
      <c r="AP11" s="322"/>
      <c r="AQ11" s="322"/>
      <c r="AR11" s="322"/>
      <c r="AS11" s="322"/>
      <c r="AT11" s="322"/>
      <c r="AU11" s="322"/>
      <c r="AV11" s="322"/>
      <c r="AW11" s="322"/>
      <c r="AX11" s="322"/>
      <c r="AY11" s="322"/>
      <c r="AZ11" s="322"/>
      <c r="BA11" s="322"/>
      <c r="BB11" s="322"/>
      <c r="BC11" s="322"/>
      <c r="BD11" s="322"/>
      <c r="BE11" s="322"/>
      <c r="BF11" s="322"/>
      <c r="BG11" s="322"/>
      <c r="BH11" s="322"/>
      <c r="BI11" s="322"/>
      <c r="BJ11" s="322"/>
      <c r="BK11" s="322"/>
      <c r="BL11" s="322"/>
      <c r="BM11" s="322"/>
      <c r="BN11" s="322"/>
      <c r="BO11" s="322"/>
      <c r="BP11" s="322"/>
      <c r="BQ11" s="322"/>
      <c r="BR11" s="322"/>
      <c r="BS11" s="322"/>
      <c r="BT11" s="322"/>
      <c r="BU11" s="322"/>
      <c r="BV11" s="322"/>
      <c r="BW11" s="322"/>
      <c r="BX11" s="322"/>
      <c r="BY11" s="322"/>
      <c r="BZ11" s="322"/>
      <c r="CA11" s="322"/>
      <c r="CB11" s="322"/>
      <c r="CC11" s="322"/>
      <c r="CD11" s="322"/>
      <c r="CE11" s="322"/>
    </row>
    <row r="12" spans="1:83" x14ac:dyDescent="0.25">
      <c r="A12" s="322" t="s">
        <v>266</v>
      </c>
      <c r="B12" s="358" t="str">
        <f>Sources!D6</f>
        <v>BUYER DOWNPAYMENT</v>
      </c>
    </row>
    <row r="13" spans="1:83" x14ac:dyDescent="0.25">
      <c r="A13" s="322" t="s">
        <v>267</v>
      </c>
      <c r="B13" s="352">
        <f>Sources!C6</f>
        <v>18</v>
      </c>
    </row>
    <row r="14" spans="1:83" x14ac:dyDescent="0.25">
      <c r="A14" s="322" t="s">
        <v>268</v>
      </c>
      <c r="B14" s="353">
        <f>Sources!E6</f>
        <v>0</v>
      </c>
    </row>
    <row r="15" spans="1:83" x14ac:dyDescent="0.25">
      <c r="A15" s="322" t="s">
        <v>269</v>
      </c>
      <c r="B15" s="354">
        <f>Sources!H6</f>
        <v>0</v>
      </c>
    </row>
    <row r="16" spans="1:83" x14ac:dyDescent="0.25">
      <c r="A16" s="322" t="s">
        <v>270</v>
      </c>
      <c r="B16" s="353">
        <f>Sources!F6</f>
        <v>0</v>
      </c>
    </row>
    <row r="17" spans="1:83" x14ac:dyDescent="0.25">
      <c r="A17" s="322" t="s">
        <v>271</v>
      </c>
      <c r="B17" s="352" t="str">
        <f>Sources!K6</f>
        <v>N</v>
      </c>
    </row>
    <row r="18" spans="1:83" s="323" customFormat="1" x14ac:dyDescent="0.25">
      <c r="A18" s="324" t="s">
        <v>272</v>
      </c>
      <c r="B18" s="355" t="str">
        <f>Sources!D15</f>
        <v>HOUSING</v>
      </c>
      <c r="C18" s="322"/>
      <c r="D18" s="322"/>
      <c r="E18" s="322"/>
      <c r="F18" s="322"/>
      <c r="G18" s="322"/>
      <c r="H18" s="322"/>
      <c r="I18" s="322"/>
      <c r="J18" s="322"/>
      <c r="K18" s="322"/>
      <c r="L18" s="322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  <c r="Z18" s="322"/>
      <c r="AA18" s="322"/>
      <c r="AB18" s="322"/>
      <c r="AC18" s="322"/>
      <c r="AD18" s="322"/>
      <c r="AE18" s="322"/>
      <c r="AF18" s="322"/>
      <c r="AG18" s="322"/>
      <c r="AH18" s="322"/>
      <c r="AI18" s="322"/>
      <c r="AJ18" s="322"/>
      <c r="AK18" s="322"/>
      <c r="AL18" s="322"/>
      <c r="AM18" s="322"/>
      <c r="AN18" s="322"/>
      <c r="AO18" s="322"/>
      <c r="AP18" s="322"/>
      <c r="AQ18" s="322"/>
      <c r="AR18" s="322"/>
      <c r="AS18" s="322"/>
      <c r="AT18" s="322"/>
      <c r="AU18" s="322"/>
      <c r="AV18" s="322"/>
      <c r="AW18" s="322"/>
      <c r="AX18" s="322"/>
      <c r="AY18" s="322"/>
      <c r="AZ18" s="322"/>
      <c r="BA18" s="322"/>
      <c r="BB18" s="322"/>
      <c r="BC18" s="322"/>
      <c r="BD18" s="322"/>
      <c r="BE18" s="322"/>
      <c r="BF18" s="322"/>
      <c r="BG18" s="322"/>
      <c r="BH18" s="322"/>
      <c r="BI18" s="322"/>
      <c r="BJ18" s="322"/>
      <c r="BK18" s="322"/>
      <c r="BL18" s="322"/>
      <c r="BM18" s="322"/>
      <c r="BN18" s="322"/>
      <c r="BO18" s="322"/>
      <c r="BP18" s="322"/>
      <c r="BQ18" s="322"/>
      <c r="BR18" s="322"/>
      <c r="BS18" s="322"/>
      <c r="BT18" s="322"/>
      <c r="BU18" s="322"/>
      <c r="BV18" s="322"/>
      <c r="BW18" s="322"/>
      <c r="BX18" s="322"/>
      <c r="BY18" s="322"/>
      <c r="BZ18" s="322"/>
      <c r="CA18" s="322"/>
      <c r="CB18" s="322"/>
      <c r="CC18" s="322"/>
      <c r="CD18" s="322"/>
      <c r="CE18" s="322"/>
    </row>
    <row r="19" spans="1:83" s="323" customFormat="1" x14ac:dyDescent="0.25">
      <c r="A19" s="324" t="s">
        <v>273</v>
      </c>
      <c r="B19" s="356">
        <f>Sources!G6</f>
        <v>0</v>
      </c>
      <c r="D19" s="322"/>
      <c r="E19" s="322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  <c r="Z19" s="322"/>
      <c r="AA19" s="322"/>
      <c r="AB19" s="322"/>
      <c r="AC19" s="322"/>
      <c r="AD19" s="322"/>
      <c r="AE19" s="322"/>
      <c r="AF19" s="322"/>
      <c r="AG19" s="322"/>
      <c r="AH19" s="322"/>
      <c r="AI19" s="322"/>
      <c r="AJ19" s="322"/>
      <c r="AK19" s="322"/>
      <c r="AL19" s="322"/>
      <c r="AM19" s="322"/>
      <c r="AN19" s="322"/>
      <c r="AO19" s="322"/>
      <c r="AP19" s="322"/>
      <c r="AQ19" s="322"/>
      <c r="AR19" s="322"/>
      <c r="AS19" s="322"/>
      <c r="AT19" s="322"/>
      <c r="AU19" s="322"/>
      <c r="AV19" s="322"/>
      <c r="AW19" s="322"/>
      <c r="AX19" s="322"/>
      <c r="AY19" s="322"/>
      <c r="AZ19" s="322"/>
      <c r="BA19" s="322"/>
      <c r="BB19" s="322"/>
      <c r="BC19" s="322"/>
      <c r="BD19" s="322"/>
      <c r="BE19" s="322"/>
      <c r="BF19" s="322"/>
      <c r="BG19" s="322"/>
      <c r="BH19" s="322"/>
      <c r="BI19" s="322"/>
      <c r="BJ19" s="322"/>
      <c r="BK19" s="322"/>
      <c r="BL19" s="322"/>
      <c r="BM19" s="322"/>
      <c r="BN19" s="322"/>
      <c r="BO19" s="322"/>
      <c r="BP19" s="322"/>
      <c r="BQ19" s="322"/>
      <c r="BR19" s="322"/>
      <c r="BS19" s="322"/>
      <c r="BT19" s="322"/>
      <c r="BU19" s="322"/>
      <c r="BV19" s="322"/>
      <c r="BW19" s="322"/>
      <c r="BX19" s="322"/>
      <c r="BY19" s="322"/>
      <c r="BZ19" s="322"/>
      <c r="CA19" s="322"/>
      <c r="CB19" s="322"/>
      <c r="CC19" s="322"/>
      <c r="CD19" s="322"/>
      <c r="CE19" s="322"/>
    </row>
    <row r="20" spans="1:83" s="323" customFormat="1" x14ac:dyDescent="0.25">
      <c r="A20" s="324" t="s">
        <v>274</v>
      </c>
      <c r="B20" s="357">
        <f>Sources!I6</f>
        <v>0</v>
      </c>
      <c r="D20" s="322"/>
      <c r="E20" s="322"/>
      <c r="F20" s="322"/>
      <c r="G20" s="322"/>
      <c r="H20" s="322"/>
      <c r="I20" s="322"/>
      <c r="J20" s="322"/>
      <c r="K20" s="322"/>
      <c r="L20" s="322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  <c r="Z20" s="322"/>
      <c r="AA20" s="322"/>
      <c r="AB20" s="322"/>
      <c r="AC20" s="322"/>
      <c r="AD20" s="322"/>
      <c r="AE20" s="322"/>
      <c r="AF20" s="322"/>
      <c r="AG20" s="322"/>
      <c r="AH20" s="322"/>
      <c r="AI20" s="322"/>
      <c r="AJ20" s="322"/>
      <c r="AK20" s="322"/>
      <c r="AL20" s="322"/>
      <c r="AM20" s="322"/>
      <c r="AN20" s="322"/>
      <c r="AO20" s="322"/>
      <c r="AP20" s="322"/>
      <c r="AQ20" s="322"/>
      <c r="AR20" s="322"/>
      <c r="AS20" s="322"/>
      <c r="AT20" s="322"/>
      <c r="AU20" s="322"/>
      <c r="AV20" s="322"/>
      <c r="AW20" s="322"/>
      <c r="AX20" s="322"/>
      <c r="AY20" s="322"/>
      <c r="AZ20" s="322"/>
      <c r="BA20" s="322"/>
      <c r="BB20" s="322"/>
      <c r="BC20" s="322"/>
      <c r="BD20" s="322"/>
      <c r="BE20" s="322"/>
      <c r="BF20" s="322"/>
      <c r="BG20" s="322"/>
      <c r="BH20" s="322"/>
      <c r="BI20" s="322"/>
      <c r="BJ20" s="322"/>
      <c r="BK20" s="322"/>
      <c r="BL20" s="322"/>
      <c r="BM20" s="322"/>
      <c r="BN20" s="322"/>
      <c r="BO20" s="322"/>
      <c r="BP20" s="322"/>
      <c r="BQ20" s="322"/>
      <c r="BR20" s="322"/>
      <c r="BS20" s="322"/>
      <c r="BT20" s="322"/>
      <c r="BU20" s="322"/>
      <c r="BV20" s="322"/>
      <c r="BW20" s="322"/>
      <c r="BX20" s="322"/>
      <c r="BY20" s="322"/>
      <c r="BZ20" s="322"/>
      <c r="CA20" s="322"/>
      <c r="CB20" s="322"/>
      <c r="CC20" s="322"/>
      <c r="CD20" s="322"/>
      <c r="CE20" s="322"/>
    </row>
    <row r="21" spans="1:83" s="323" customFormat="1" x14ac:dyDescent="0.25">
      <c r="A21" s="324" t="s">
        <v>275</v>
      </c>
      <c r="B21" s="355" t="str">
        <f>Sources!J6</f>
        <v>N</v>
      </c>
      <c r="D21" s="322"/>
      <c r="E21" s="322"/>
      <c r="F21" s="322"/>
      <c r="G21" s="322"/>
      <c r="H21" s="322"/>
      <c r="I21" s="322"/>
      <c r="J21" s="322"/>
      <c r="K21" s="322"/>
      <c r="L21" s="322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  <c r="Z21" s="322"/>
      <c r="AA21" s="322"/>
      <c r="AB21" s="322"/>
      <c r="AC21" s="322"/>
      <c r="AD21" s="322"/>
      <c r="AE21" s="322"/>
      <c r="AF21" s="322"/>
      <c r="AG21" s="322"/>
      <c r="AH21" s="322"/>
      <c r="AI21" s="322"/>
      <c r="AJ21" s="322"/>
      <c r="AK21" s="322"/>
      <c r="AL21" s="322"/>
      <c r="AM21" s="322"/>
      <c r="AN21" s="322"/>
      <c r="AO21" s="322"/>
      <c r="AP21" s="322"/>
      <c r="AQ21" s="322"/>
      <c r="AR21" s="322"/>
      <c r="AS21" s="322"/>
      <c r="AT21" s="322"/>
      <c r="AU21" s="322"/>
      <c r="AV21" s="322"/>
      <c r="AW21" s="322"/>
      <c r="AX21" s="322"/>
      <c r="AY21" s="322"/>
      <c r="AZ21" s="322"/>
      <c r="BA21" s="322"/>
      <c r="BB21" s="322"/>
      <c r="BC21" s="322"/>
      <c r="BD21" s="322"/>
      <c r="BE21" s="322"/>
      <c r="BF21" s="322"/>
      <c r="BG21" s="322"/>
      <c r="BH21" s="322"/>
      <c r="BI21" s="322"/>
      <c r="BJ21" s="322"/>
      <c r="BK21" s="322"/>
      <c r="BL21" s="322"/>
      <c r="BM21" s="322"/>
      <c r="BN21" s="322"/>
      <c r="BO21" s="322"/>
      <c r="BP21" s="322"/>
      <c r="BQ21" s="322"/>
      <c r="BR21" s="322"/>
      <c r="BS21" s="322"/>
      <c r="BT21" s="322"/>
      <c r="BU21" s="322"/>
      <c r="BV21" s="322"/>
      <c r="BW21" s="322"/>
      <c r="BX21" s="322"/>
      <c r="BY21" s="322"/>
      <c r="BZ21" s="322"/>
      <c r="CA21" s="322"/>
      <c r="CB21" s="322"/>
      <c r="CC21" s="322"/>
      <c r="CD21" s="322"/>
      <c r="CE21" s="322"/>
    </row>
    <row r="22" spans="1:83" s="323" customFormat="1" x14ac:dyDescent="0.25">
      <c r="A22" s="324" t="s">
        <v>276</v>
      </c>
      <c r="B22" s="338">
        <f>Sources!A6</f>
        <v>3</v>
      </c>
      <c r="C22" s="322"/>
      <c r="D22" s="322"/>
      <c r="E22" s="322"/>
      <c r="F22" s="322"/>
      <c r="G22" s="322"/>
      <c r="H22" s="322"/>
      <c r="I22" s="322"/>
      <c r="J22" s="322"/>
      <c r="K22" s="322"/>
      <c r="L22" s="322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  <c r="Y22" s="322"/>
      <c r="Z22" s="322"/>
      <c r="AA22" s="322"/>
      <c r="AB22" s="322"/>
      <c r="AC22" s="322"/>
      <c r="AD22" s="322"/>
      <c r="AE22" s="322"/>
      <c r="AF22" s="322"/>
      <c r="AG22" s="322"/>
      <c r="AH22" s="322"/>
      <c r="AI22" s="322"/>
      <c r="AJ22" s="322"/>
      <c r="AK22" s="322"/>
      <c r="AL22" s="322"/>
      <c r="AM22" s="322"/>
      <c r="AN22" s="322"/>
      <c r="AO22" s="322"/>
      <c r="AP22" s="322"/>
      <c r="AQ22" s="322"/>
      <c r="AR22" s="322"/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</row>
    <row r="23" spans="1:83" x14ac:dyDescent="0.25">
      <c r="A23" s="322" t="s">
        <v>277</v>
      </c>
      <c r="B23" s="359" t="str">
        <f>Sources!D7</f>
        <v>MORTGAGE</v>
      </c>
    </row>
    <row r="24" spans="1:83" x14ac:dyDescent="0.25">
      <c r="A24" s="322" t="s">
        <v>278</v>
      </c>
      <c r="B24" s="335">
        <f>Sources!C7</f>
        <v>2</v>
      </c>
    </row>
    <row r="25" spans="1:83" x14ac:dyDescent="0.25">
      <c r="A25" s="322" t="s">
        <v>279</v>
      </c>
      <c r="B25" s="360">
        <f>Sources!E7</f>
        <v>0</v>
      </c>
    </row>
    <row r="26" spans="1:83" x14ac:dyDescent="0.25">
      <c r="A26" s="322" t="s">
        <v>280</v>
      </c>
      <c r="B26" s="361">
        <f>Sources!H7</f>
        <v>0</v>
      </c>
    </row>
    <row r="27" spans="1:83" x14ac:dyDescent="0.25">
      <c r="A27" s="322" t="s">
        <v>281</v>
      </c>
      <c r="B27" s="360">
        <f>Sources!F7</f>
        <v>0</v>
      </c>
    </row>
    <row r="28" spans="1:83" x14ac:dyDescent="0.25">
      <c r="A28" s="322" t="s">
        <v>282</v>
      </c>
      <c r="B28" s="352" t="str">
        <f>Sources!K7</f>
        <v>N</v>
      </c>
    </row>
    <row r="29" spans="1:83" s="323" customFormat="1" x14ac:dyDescent="0.25">
      <c r="A29" s="324" t="s">
        <v>283</v>
      </c>
      <c r="B29" s="362" t="str">
        <f>Sources!$D$15</f>
        <v>HOUSING</v>
      </c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  <c r="AD29" s="322"/>
      <c r="AE29" s="322"/>
      <c r="AF29" s="322"/>
      <c r="AG29" s="322"/>
      <c r="AH29" s="322"/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  <c r="AT29" s="322"/>
      <c r="AU29" s="322"/>
      <c r="AV29" s="322"/>
      <c r="AW29" s="322"/>
      <c r="AX29" s="322"/>
      <c r="AY29" s="322"/>
      <c r="AZ29" s="322"/>
      <c r="BA29" s="322"/>
      <c r="BB29" s="322"/>
      <c r="BC29" s="322"/>
      <c r="BD29" s="322"/>
      <c r="BE29" s="322"/>
      <c r="BF29" s="322"/>
      <c r="BG29" s="322"/>
      <c r="BH29" s="322"/>
      <c r="BI29" s="322"/>
      <c r="BJ29" s="322"/>
      <c r="BK29" s="322"/>
      <c r="BL29" s="322"/>
      <c r="BM29" s="322"/>
      <c r="BN29" s="322"/>
      <c r="BO29" s="322"/>
      <c r="BP29" s="322"/>
      <c r="BQ29" s="322"/>
      <c r="BR29" s="322"/>
      <c r="BS29" s="322"/>
      <c r="BT29" s="322"/>
      <c r="BU29" s="322"/>
      <c r="BV29" s="322"/>
      <c r="BW29" s="322"/>
      <c r="BX29" s="322"/>
      <c r="BY29" s="322"/>
      <c r="BZ29" s="322"/>
      <c r="CA29" s="322"/>
      <c r="CB29" s="322"/>
      <c r="CC29" s="322"/>
      <c r="CD29" s="322"/>
      <c r="CE29" s="322"/>
    </row>
    <row r="30" spans="1:83" s="323" customFormat="1" x14ac:dyDescent="0.25">
      <c r="A30" s="324" t="s">
        <v>284</v>
      </c>
      <c r="B30" s="356">
        <f>Sources!G7</f>
        <v>0</v>
      </c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2"/>
      <c r="AO30" s="322"/>
      <c r="AP30" s="322"/>
      <c r="AQ30" s="322"/>
      <c r="AR30" s="322"/>
      <c r="AS30" s="322"/>
      <c r="AT30" s="322"/>
      <c r="AU30" s="322"/>
      <c r="AV30" s="322"/>
      <c r="AW30" s="322"/>
      <c r="AX30" s="322"/>
      <c r="AY30" s="322"/>
      <c r="AZ30" s="322"/>
      <c r="BA30" s="322"/>
      <c r="BB30" s="322"/>
      <c r="BC30" s="322"/>
      <c r="BD30" s="322"/>
      <c r="BE30" s="322"/>
      <c r="BF30" s="322"/>
      <c r="BG30" s="322"/>
      <c r="BH30" s="322"/>
      <c r="BI30" s="322"/>
      <c r="BJ30" s="322"/>
      <c r="BK30" s="322"/>
      <c r="BL30" s="322"/>
      <c r="BM30" s="322"/>
      <c r="BN30" s="322"/>
      <c r="BO30" s="322"/>
      <c r="BP30" s="322"/>
      <c r="BQ30" s="322"/>
      <c r="BR30" s="322"/>
      <c r="BS30" s="322"/>
      <c r="BT30" s="322"/>
      <c r="BU30" s="322"/>
      <c r="BV30" s="322"/>
      <c r="BW30" s="322"/>
      <c r="BX30" s="322"/>
      <c r="BY30" s="322"/>
      <c r="BZ30" s="322"/>
      <c r="CA30" s="322"/>
      <c r="CB30" s="322"/>
      <c r="CC30" s="322"/>
      <c r="CD30" s="322"/>
      <c r="CE30" s="322"/>
    </row>
    <row r="31" spans="1:83" s="323" customFormat="1" x14ac:dyDescent="0.25">
      <c r="A31" s="324" t="s">
        <v>285</v>
      </c>
      <c r="B31" s="336">
        <f>Sources!I7</f>
        <v>0</v>
      </c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2"/>
      <c r="T31" s="322"/>
      <c r="U31" s="322"/>
      <c r="V31" s="322"/>
      <c r="W31" s="322"/>
      <c r="X31" s="322"/>
      <c r="Y31" s="322"/>
      <c r="Z31" s="322"/>
      <c r="AA31" s="322"/>
      <c r="AB31" s="322"/>
      <c r="AC31" s="322"/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2"/>
      <c r="AO31" s="322"/>
      <c r="AP31" s="322"/>
      <c r="AQ31" s="322"/>
      <c r="AR31" s="322"/>
      <c r="AS31" s="322"/>
      <c r="AT31" s="322"/>
      <c r="AU31" s="322"/>
      <c r="AV31" s="322"/>
      <c r="AW31" s="322"/>
      <c r="AX31" s="322"/>
      <c r="AY31" s="322"/>
      <c r="AZ31" s="322"/>
      <c r="BA31" s="322"/>
      <c r="BB31" s="322"/>
      <c r="BC31" s="322"/>
      <c r="BD31" s="322"/>
      <c r="BE31" s="322"/>
      <c r="BF31" s="322"/>
      <c r="BG31" s="322"/>
      <c r="BH31" s="322"/>
      <c r="BI31" s="322"/>
      <c r="BJ31" s="322"/>
      <c r="BK31" s="322"/>
      <c r="BL31" s="322"/>
      <c r="BM31" s="322"/>
      <c r="BN31" s="322"/>
      <c r="BO31" s="322"/>
      <c r="BP31" s="322"/>
      <c r="BQ31" s="322"/>
      <c r="BR31" s="322"/>
      <c r="BS31" s="322"/>
      <c r="BT31" s="322"/>
      <c r="BU31" s="322"/>
      <c r="BV31" s="322"/>
      <c r="BW31" s="322"/>
      <c r="BX31" s="322"/>
      <c r="BY31" s="322"/>
      <c r="BZ31" s="322"/>
      <c r="CA31" s="322"/>
      <c r="CB31" s="322"/>
      <c r="CC31" s="322"/>
      <c r="CD31" s="322"/>
      <c r="CE31" s="322"/>
    </row>
    <row r="32" spans="1:83" s="323" customFormat="1" x14ac:dyDescent="0.25">
      <c r="A32" s="324" t="s">
        <v>286</v>
      </c>
      <c r="B32" s="363" t="str">
        <f>Sources!J7</f>
        <v>Y</v>
      </c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2"/>
      <c r="T32" s="322"/>
      <c r="U32" s="322"/>
      <c r="V32" s="322"/>
      <c r="W32" s="322"/>
      <c r="X32" s="322"/>
      <c r="Y32" s="322"/>
      <c r="Z32" s="322"/>
      <c r="AA32" s="322"/>
      <c r="AB32" s="322"/>
      <c r="AC32" s="322"/>
      <c r="AD32" s="322"/>
      <c r="AE32" s="322"/>
      <c r="AF32" s="322"/>
      <c r="AG32" s="322"/>
      <c r="AH32" s="322"/>
      <c r="AI32" s="322"/>
      <c r="AJ32" s="322"/>
      <c r="AK32" s="322"/>
      <c r="AL32" s="322"/>
      <c r="AM32" s="322"/>
      <c r="AN32" s="322"/>
      <c r="AO32" s="322"/>
      <c r="AP32" s="322"/>
      <c r="AQ32" s="322"/>
      <c r="AR32" s="322"/>
      <c r="AS32" s="322"/>
      <c r="AT32" s="322"/>
      <c r="AU32" s="322"/>
      <c r="AV32" s="322"/>
      <c r="AW32" s="322"/>
      <c r="AX32" s="322"/>
      <c r="AY32" s="322"/>
      <c r="AZ32" s="322"/>
      <c r="BA32" s="322"/>
      <c r="BB32" s="322"/>
      <c r="BC32" s="322"/>
      <c r="BD32" s="322"/>
      <c r="BE32" s="322"/>
      <c r="BF32" s="322"/>
      <c r="BG32" s="322"/>
      <c r="BH32" s="322"/>
      <c r="BI32" s="322"/>
      <c r="BJ32" s="322"/>
      <c r="BK32" s="322"/>
      <c r="BL32" s="322"/>
      <c r="BM32" s="322"/>
      <c r="BN32" s="322"/>
      <c r="BO32" s="322"/>
      <c r="BP32" s="322"/>
      <c r="BQ32" s="322"/>
      <c r="BR32" s="322"/>
      <c r="BS32" s="322"/>
      <c r="BT32" s="322"/>
      <c r="BU32" s="322"/>
      <c r="BV32" s="322"/>
      <c r="BW32" s="322"/>
      <c r="BX32" s="322"/>
      <c r="BY32" s="322"/>
      <c r="BZ32" s="322"/>
      <c r="CA32" s="322"/>
      <c r="CB32" s="322"/>
      <c r="CC32" s="322"/>
      <c r="CD32" s="322"/>
      <c r="CE32" s="322"/>
    </row>
    <row r="33" spans="1:83" s="323" customFormat="1" x14ac:dyDescent="0.25">
      <c r="A33" s="324" t="s">
        <v>287</v>
      </c>
      <c r="B33" s="338">
        <f>Sources!A7</f>
        <v>4</v>
      </c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2"/>
      <c r="T33" s="322"/>
      <c r="U33" s="322"/>
      <c r="V33" s="322"/>
      <c r="W33" s="322"/>
      <c r="X33" s="322"/>
      <c r="Y33" s="322"/>
      <c r="Z33" s="322"/>
      <c r="AA33" s="322"/>
      <c r="AB33" s="322"/>
      <c r="AC33" s="322"/>
      <c r="AD33" s="322"/>
      <c r="AE33" s="322"/>
      <c r="AF33" s="322"/>
      <c r="AG33" s="322"/>
      <c r="AH33" s="322"/>
      <c r="AI33" s="322"/>
      <c r="AJ33" s="322"/>
      <c r="AK33" s="322"/>
      <c r="AL33" s="322"/>
      <c r="AM33" s="322"/>
      <c r="AN33" s="322"/>
      <c r="AO33" s="322"/>
      <c r="AP33" s="322"/>
      <c r="AQ33" s="322"/>
      <c r="AR33" s="322"/>
      <c r="AS33" s="322"/>
      <c r="AT33" s="322"/>
      <c r="AU33" s="322"/>
      <c r="AV33" s="322"/>
      <c r="AW33" s="322"/>
      <c r="AX33" s="322"/>
      <c r="AY33" s="322"/>
      <c r="AZ33" s="322"/>
      <c r="BA33" s="322"/>
      <c r="BB33" s="322"/>
      <c r="BC33" s="322"/>
      <c r="BD33" s="322"/>
      <c r="BE33" s="322"/>
      <c r="BF33" s="322"/>
      <c r="BG33" s="322"/>
      <c r="BH33" s="322"/>
      <c r="BI33" s="322"/>
      <c r="BJ33" s="322"/>
      <c r="BK33" s="322"/>
      <c r="BL33" s="322"/>
      <c r="BM33" s="322"/>
      <c r="BN33" s="322"/>
      <c r="BO33" s="322"/>
      <c r="BP33" s="322"/>
      <c r="BQ33" s="322"/>
      <c r="BR33" s="322"/>
      <c r="BS33" s="322"/>
      <c r="BT33" s="322"/>
      <c r="BU33" s="322"/>
      <c r="BV33" s="322"/>
      <c r="BW33" s="322"/>
      <c r="BX33" s="322"/>
      <c r="BY33" s="322"/>
      <c r="BZ33" s="322"/>
      <c r="CA33" s="322"/>
      <c r="CB33" s="322"/>
      <c r="CC33" s="322"/>
      <c r="CD33" s="322"/>
      <c r="CE33" s="322"/>
    </row>
    <row r="34" spans="1:83" x14ac:dyDescent="0.25">
      <c r="A34" s="322" t="s">
        <v>288</v>
      </c>
      <c r="B34" s="359" t="str">
        <f>Sources!D8</f>
        <v>CASH CONTRIBUTION / FUNDRAISING</v>
      </c>
    </row>
    <row r="35" spans="1:83" x14ac:dyDescent="0.25">
      <c r="A35" s="322" t="s">
        <v>289</v>
      </c>
      <c r="B35" s="359">
        <f>Sources!C8</f>
        <v>17</v>
      </c>
    </row>
    <row r="36" spans="1:83" x14ac:dyDescent="0.25">
      <c r="A36" s="322" t="s">
        <v>290</v>
      </c>
      <c r="B36" s="364">
        <f>Sources!E8</f>
        <v>0</v>
      </c>
    </row>
    <row r="37" spans="1:83" x14ac:dyDescent="0.25">
      <c r="A37" s="322" t="s">
        <v>291</v>
      </c>
      <c r="B37" s="365">
        <f>Sources!H8</f>
        <v>0</v>
      </c>
    </row>
    <row r="38" spans="1:83" x14ac:dyDescent="0.25">
      <c r="A38" s="322" t="s">
        <v>292</v>
      </c>
      <c r="B38" s="366">
        <f>Sources!F8</f>
        <v>0</v>
      </c>
    </row>
    <row r="39" spans="1:83" x14ac:dyDescent="0.25">
      <c r="A39" s="322" t="s">
        <v>293</v>
      </c>
      <c r="B39" s="352" t="str">
        <f>Sources!K8</f>
        <v>N</v>
      </c>
    </row>
    <row r="40" spans="1:83" s="323" customFormat="1" x14ac:dyDescent="0.25">
      <c r="A40" s="324" t="s">
        <v>294</v>
      </c>
      <c r="B40" s="362" t="str">
        <f>Sources!$D$15</f>
        <v>HOUSING</v>
      </c>
      <c r="C40" s="322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2"/>
      <c r="AC40" s="322"/>
      <c r="AD40" s="322"/>
      <c r="AE40" s="322"/>
      <c r="AF40" s="322"/>
      <c r="AG40" s="322"/>
      <c r="AH40" s="322"/>
      <c r="AI40" s="322"/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2"/>
      <c r="AV40" s="322"/>
      <c r="AW40" s="322"/>
      <c r="AX40" s="322"/>
      <c r="AY40" s="322"/>
      <c r="AZ40" s="322"/>
      <c r="BA40" s="322"/>
      <c r="BB40" s="322"/>
      <c r="BC40" s="322"/>
      <c r="BD40" s="322"/>
      <c r="BE40" s="322"/>
      <c r="BF40" s="322"/>
      <c r="BG40" s="322"/>
      <c r="BH40" s="322"/>
      <c r="BI40" s="322"/>
      <c r="BJ40" s="322"/>
      <c r="BK40" s="322"/>
      <c r="BL40" s="322"/>
      <c r="BM40" s="322"/>
      <c r="BN40" s="322"/>
      <c r="BO40" s="322"/>
      <c r="BP40" s="322"/>
      <c r="BQ40" s="322"/>
      <c r="BR40" s="322"/>
      <c r="BS40" s="322"/>
      <c r="BT40" s="322"/>
      <c r="BU40" s="322"/>
      <c r="BV40" s="322"/>
      <c r="BW40" s="322"/>
      <c r="BX40" s="322"/>
      <c r="BY40" s="322"/>
      <c r="BZ40" s="322"/>
      <c r="CA40" s="322"/>
      <c r="CB40" s="322"/>
      <c r="CC40" s="322"/>
      <c r="CD40" s="322"/>
      <c r="CE40" s="322"/>
    </row>
    <row r="41" spans="1:83" s="323" customFormat="1" x14ac:dyDescent="0.25">
      <c r="A41" s="324" t="s">
        <v>295</v>
      </c>
      <c r="B41" s="356">
        <f>Sources!G8</f>
        <v>0</v>
      </c>
      <c r="D41" s="322"/>
      <c r="E41" s="322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2"/>
      <c r="AE41" s="322"/>
      <c r="AF41" s="322"/>
      <c r="AG41" s="322"/>
      <c r="AH41" s="322"/>
      <c r="AI41" s="322"/>
      <c r="AJ41" s="322"/>
      <c r="AK41" s="322"/>
      <c r="AL41" s="322"/>
      <c r="AM41" s="322"/>
      <c r="AN41" s="322"/>
      <c r="AO41" s="322"/>
      <c r="AP41" s="322"/>
      <c r="AQ41" s="322"/>
      <c r="AR41" s="322"/>
      <c r="AS41" s="322"/>
      <c r="AT41" s="322"/>
      <c r="AU41" s="322"/>
      <c r="AV41" s="322"/>
      <c r="AW41" s="322"/>
      <c r="AX41" s="322"/>
      <c r="AY41" s="322"/>
      <c r="AZ41" s="322"/>
      <c r="BA41" s="322"/>
      <c r="BB41" s="322"/>
      <c r="BC41" s="322"/>
      <c r="BD41" s="322"/>
      <c r="BE41" s="322"/>
      <c r="BF41" s="322"/>
      <c r="BG41" s="322"/>
      <c r="BH41" s="322"/>
      <c r="BI41" s="322"/>
      <c r="BJ41" s="322"/>
      <c r="BK41" s="322"/>
      <c r="BL41" s="322"/>
      <c r="BM41" s="322"/>
      <c r="BN41" s="322"/>
      <c r="BO41" s="322"/>
      <c r="BP41" s="322"/>
      <c r="BQ41" s="322"/>
      <c r="BR41" s="322"/>
      <c r="BS41" s="322"/>
      <c r="BT41" s="322"/>
      <c r="BU41" s="322"/>
      <c r="BV41" s="322"/>
      <c r="BW41" s="322"/>
      <c r="BX41" s="322"/>
      <c r="BY41" s="322"/>
      <c r="BZ41" s="322"/>
      <c r="CA41" s="322"/>
      <c r="CB41" s="322"/>
      <c r="CC41" s="322"/>
      <c r="CD41" s="322"/>
      <c r="CE41" s="322"/>
    </row>
    <row r="42" spans="1:83" s="323" customFormat="1" x14ac:dyDescent="0.25">
      <c r="A42" s="324" t="s">
        <v>296</v>
      </c>
      <c r="B42" s="367">
        <f>Sources!I8</f>
        <v>0</v>
      </c>
      <c r="D42" s="322"/>
      <c r="E42" s="322"/>
      <c r="F42" s="322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2"/>
      <c r="AE42" s="322"/>
      <c r="AF42" s="322"/>
      <c r="AG42" s="322"/>
      <c r="AH42" s="322"/>
      <c r="AI42" s="322"/>
      <c r="AJ42" s="322"/>
      <c r="AK42" s="322"/>
      <c r="AL42" s="322"/>
      <c r="AM42" s="322"/>
      <c r="AN42" s="322"/>
      <c r="AO42" s="322"/>
      <c r="AP42" s="322"/>
      <c r="AQ42" s="322"/>
      <c r="AR42" s="322"/>
      <c r="AS42" s="322"/>
      <c r="AT42" s="322"/>
      <c r="AU42" s="322"/>
      <c r="AV42" s="322"/>
      <c r="AW42" s="322"/>
      <c r="AX42" s="322"/>
      <c r="AY42" s="322"/>
      <c r="AZ42" s="322"/>
      <c r="BA42" s="322"/>
      <c r="BB42" s="322"/>
      <c r="BC42" s="322"/>
      <c r="BD42" s="322"/>
      <c r="BE42" s="322"/>
      <c r="BF42" s="322"/>
      <c r="BG42" s="322"/>
      <c r="BH42" s="322"/>
      <c r="BI42" s="322"/>
      <c r="BJ42" s="322"/>
      <c r="BK42" s="322"/>
      <c r="BL42" s="322"/>
      <c r="BM42" s="322"/>
      <c r="BN42" s="322"/>
      <c r="BO42" s="322"/>
      <c r="BP42" s="322"/>
      <c r="BQ42" s="322"/>
      <c r="BR42" s="322"/>
      <c r="BS42" s="322"/>
      <c r="BT42" s="322"/>
      <c r="BU42" s="322"/>
      <c r="BV42" s="322"/>
      <c r="BW42" s="322"/>
      <c r="BX42" s="322"/>
      <c r="BY42" s="322"/>
      <c r="BZ42" s="322"/>
      <c r="CA42" s="322"/>
      <c r="CB42" s="322"/>
      <c r="CC42" s="322"/>
      <c r="CD42" s="322"/>
      <c r="CE42" s="322"/>
    </row>
    <row r="43" spans="1:83" s="323" customFormat="1" x14ac:dyDescent="0.25">
      <c r="A43" s="324" t="s">
        <v>297</v>
      </c>
      <c r="B43" s="363" t="str">
        <f>Sources!J8</f>
        <v>N</v>
      </c>
      <c r="D43" s="322"/>
      <c r="E43" s="322"/>
      <c r="F43" s="322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2"/>
      <c r="AE43" s="322"/>
      <c r="AF43" s="322"/>
      <c r="AG43" s="322"/>
      <c r="AH43" s="322"/>
      <c r="AI43" s="322"/>
      <c r="AJ43" s="322"/>
      <c r="AK43" s="322"/>
      <c r="AL43" s="322"/>
      <c r="AM43" s="322"/>
      <c r="AN43" s="322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322"/>
      <c r="BL43" s="322"/>
      <c r="BM43" s="322"/>
      <c r="BN43" s="322"/>
      <c r="BO43" s="322"/>
      <c r="BP43" s="322"/>
      <c r="BQ43" s="322"/>
      <c r="BR43" s="322"/>
      <c r="BS43" s="322"/>
      <c r="BT43" s="322"/>
      <c r="BU43" s="322"/>
      <c r="BV43" s="322"/>
      <c r="BW43" s="322"/>
      <c r="BX43" s="322"/>
      <c r="BY43" s="322"/>
      <c r="BZ43" s="322"/>
      <c r="CA43" s="322"/>
      <c r="CB43" s="322"/>
      <c r="CC43" s="322"/>
      <c r="CD43" s="322"/>
      <c r="CE43" s="322"/>
    </row>
    <row r="44" spans="1:83" s="323" customFormat="1" x14ac:dyDescent="0.25">
      <c r="A44" s="324" t="s">
        <v>298</v>
      </c>
      <c r="B44" s="338">
        <f>Sources!A8</f>
        <v>5</v>
      </c>
      <c r="C44" s="322"/>
      <c r="D44" s="322"/>
      <c r="E44" s="322"/>
      <c r="F44" s="322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2"/>
      <c r="AE44" s="322"/>
      <c r="AF44" s="322"/>
      <c r="AG44" s="322"/>
      <c r="AH44" s="322"/>
      <c r="AI44" s="322"/>
      <c r="AJ44" s="322"/>
      <c r="AK44" s="322"/>
      <c r="AL44" s="322"/>
      <c r="AM44" s="322"/>
      <c r="AN44" s="322"/>
      <c r="AO44" s="322"/>
      <c r="AP44" s="322"/>
      <c r="AQ44" s="322"/>
      <c r="AR44" s="322"/>
      <c r="AS44" s="322"/>
      <c r="AT44" s="322"/>
      <c r="AU44" s="322"/>
      <c r="AV44" s="322"/>
      <c r="AW44" s="322"/>
      <c r="AX44" s="322"/>
      <c r="AY44" s="322"/>
      <c r="AZ44" s="322"/>
      <c r="BA44" s="322"/>
      <c r="BB44" s="322"/>
      <c r="BC44" s="322"/>
      <c r="BD44" s="322"/>
      <c r="BE44" s="322"/>
      <c r="BF44" s="322"/>
      <c r="BG44" s="322"/>
      <c r="BH44" s="322"/>
      <c r="BI44" s="322"/>
      <c r="BJ44" s="322"/>
      <c r="BK44" s="322"/>
      <c r="BL44" s="322"/>
      <c r="BM44" s="322"/>
      <c r="BN44" s="322"/>
      <c r="BO44" s="322"/>
      <c r="BP44" s="322"/>
      <c r="BQ44" s="322"/>
      <c r="BR44" s="322"/>
      <c r="BS44" s="322"/>
      <c r="BT44" s="322"/>
      <c r="BU44" s="322"/>
      <c r="BV44" s="322"/>
      <c r="BW44" s="322"/>
      <c r="BX44" s="322"/>
      <c r="BY44" s="322"/>
      <c r="BZ44" s="322"/>
      <c r="CA44" s="322"/>
      <c r="CB44" s="322"/>
      <c r="CC44" s="322"/>
      <c r="CD44" s="322"/>
      <c r="CE44" s="322"/>
    </row>
    <row r="45" spans="1:83" x14ac:dyDescent="0.25">
      <c r="A45" s="322" t="s">
        <v>299</v>
      </c>
      <c r="B45" s="359" t="str">
        <f>Sources!D9</f>
        <v xml:space="preserve">Other sources  </v>
      </c>
    </row>
    <row r="46" spans="1:83" x14ac:dyDescent="0.25">
      <c r="A46" s="322" t="s">
        <v>300</v>
      </c>
      <c r="B46" s="359">
        <f>Sources!C9</f>
        <v>16</v>
      </c>
    </row>
    <row r="47" spans="1:83" x14ac:dyDescent="0.25">
      <c r="A47" s="322" t="s">
        <v>301</v>
      </c>
      <c r="B47" s="364">
        <f>Sources!E9</f>
        <v>0</v>
      </c>
    </row>
    <row r="48" spans="1:83" x14ac:dyDescent="0.25">
      <c r="A48" s="322" t="s">
        <v>302</v>
      </c>
      <c r="B48" s="365">
        <f>Sources!H9</f>
        <v>0</v>
      </c>
    </row>
    <row r="49" spans="1:83" x14ac:dyDescent="0.25">
      <c r="A49" s="322" t="s">
        <v>303</v>
      </c>
      <c r="B49" s="366">
        <f>Sources!F9</f>
        <v>0</v>
      </c>
    </row>
    <row r="50" spans="1:83" x14ac:dyDescent="0.25">
      <c r="A50" s="322" t="s">
        <v>304</v>
      </c>
      <c r="B50" s="352" t="str">
        <f>Sources!K9</f>
        <v>N</v>
      </c>
    </row>
    <row r="51" spans="1:83" s="323" customFormat="1" x14ac:dyDescent="0.25">
      <c r="A51" s="324" t="s">
        <v>305</v>
      </c>
      <c r="B51" s="362" t="str">
        <f>Sources!$D$15</f>
        <v>HOUSING</v>
      </c>
      <c r="C51" s="322"/>
      <c r="D51" s="322"/>
      <c r="E51" s="322"/>
      <c r="F51" s="322"/>
      <c r="G51" s="322"/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  <c r="X51" s="322"/>
      <c r="Y51" s="322"/>
      <c r="Z51" s="322"/>
      <c r="AA51" s="322"/>
      <c r="AB51" s="322"/>
      <c r="AC51" s="322"/>
      <c r="AD51" s="322"/>
      <c r="AE51" s="322"/>
      <c r="AF51" s="322"/>
      <c r="AG51" s="322"/>
      <c r="AH51" s="322"/>
      <c r="AI51" s="322"/>
      <c r="AJ51" s="322"/>
      <c r="AK51" s="322"/>
      <c r="AL51" s="322"/>
      <c r="AM51" s="322"/>
      <c r="AN51" s="322"/>
      <c r="AO51" s="322"/>
      <c r="AP51" s="322"/>
      <c r="AQ51" s="322"/>
      <c r="AR51" s="322"/>
      <c r="AS51" s="322"/>
      <c r="AT51" s="322"/>
      <c r="AU51" s="322"/>
      <c r="AV51" s="322"/>
      <c r="AW51" s="322"/>
      <c r="AX51" s="322"/>
      <c r="AY51" s="322"/>
      <c r="AZ51" s="322"/>
      <c r="BA51" s="322"/>
      <c r="BB51" s="322"/>
      <c r="BC51" s="322"/>
      <c r="BD51" s="322"/>
      <c r="BE51" s="322"/>
      <c r="BF51" s="322"/>
      <c r="BG51" s="322"/>
      <c r="BH51" s="322"/>
      <c r="BI51" s="322"/>
      <c r="BJ51" s="322"/>
      <c r="BK51" s="322"/>
      <c r="BL51" s="322"/>
      <c r="BM51" s="322"/>
      <c r="BN51" s="322"/>
      <c r="BO51" s="322"/>
      <c r="BP51" s="322"/>
      <c r="BQ51" s="322"/>
      <c r="BR51" s="322"/>
      <c r="BS51" s="322"/>
      <c r="BT51" s="322"/>
      <c r="BU51" s="322"/>
      <c r="BV51" s="322"/>
      <c r="BW51" s="322"/>
      <c r="BX51" s="322"/>
      <c r="BY51" s="322"/>
      <c r="BZ51" s="322"/>
      <c r="CA51" s="322"/>
      <c r="CB51" s="322"/>
      <c r="CC51" s="322"/>
      <c r="CD51" s="322"/>
      <c r="CE51" s="322"/>
    </row>
    <row r="52" spans="1:83" s="323" customFormat="1" x14ac:dyDescent="0.25">
      <c r="A52" s="324" t="s">
        <v>306</v>
      </c>
      <c r="B52" s="356">
        <f>Sources!G9</f>
        <v>0</v>
      </c>
      <c r="D52" s="322"/>
      <c r="E52" s="322"/>
      <c r="F52" s="322"/>
      <c r="G52" s="322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2"/>
      <c r="AE52" s="322"/>
      <c r="AF52" s="322"/>
      <c r="AG52" s="322"/>
      <c r="AH52" s="322"/>
      <c r="AI52" s="322"/>
      <c r="AJ52" s="322"/>
      <c r="AK52" s="322"/>
      <c r="AL52" s="322"/>
      <c r="AM52" s="322"/>
      <c r="AN52" s="322"/>
      <c r="AO52" s="322"/>
      <c r="AP52" s="322"/>
      <c r="AQ52" s="322"/>
      <c r="AR52" s="322"/>
      <c r="AS52" s="322"/>
      <c r="AT52" s="322"/>
      <c r="AU52" s="322"/>
      <c r="AV52" s="322"/>
      <c r="AW52" s="322"/>
      <c r="AX52" s="322"/>
      <c r="AY52" s="322"/>
      <c r="AZ52" s="322"/>
      <c r="BA52" s="322"/>
      <c r="BB52" s="322"/>
      <c r="BC52" s="322"/>
      <c r="BD52" s="322"/>
      <c r="BE52" s="322"/>
      <c r="BF52" s="322"/>
      <c r="BG52" s="322"/>
      <c r="BH52" s="322"/>
      <c r="BI52" s="322"/>
      <c r="BJ52" s="322"/>
      <c r="BK52" s="322"/>
      <c r="BL52" s="322"/>
      <c r="BM52" s="322"/>
      <c r="BN52" s="322"/>
      <c r="BO52" s="322"/>
      <c r="BP52" s="322"/>
      <c r="BQ52" s="322"/>
      <c r="BR52" s="322"/>
      <c r="BS52" s="322"/>
      <c r="BT52" s="322"/>
      <c r="BU52" s="322"/>
      <c r="BV52" s="322"/>
      <c r="BW52" s="322"/>
      <c r="BX52" s="322"/>
      <c r="BY52" s="322"/>
      <c r="BZ52" s="322"/>
      <c r="CA52" s="322"/>
      <c r="CB52" s="322"/>
      <c r="CC52" s="322"/>
      <c r="CD52" s="322"/>
      <c r="CE52" s="322"/>
    </row>
    <row r="53" spans="1:83" s="323" customFormat="1" x14ac:dyDescent="0.25">
      <c r="A53" s="324" t="s">
        <v>307</v>
      </c>
      <c r="B53" s="367">
        <f>Sources!I9</f>
        <v>0</v>
      </c>
      <c r="D53" s="322"/>
      <c r="E53" s="322"/>
      <c r="F53" s="322"/>
      <c r="G53" s="322"/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2"/>
      <c r="BI53" s="322"/>
      <c r="BJ53" s="322"/>
      <c r="BK53" s="322"/>
      <c r="BL53" s="322"/>
      <c r="BM53" s="322"/>
      <c r="BN53" s="322"/>
      <c r="BO53" s="322"/>
      <c r="BP53" s="322"/>
      <c r="BQ53" s="322"/>
      <c r="BR53" s="322"/>
      <c r="BS53" s="322"/>
      <c r="BT53" s="322"/>
      <c r="BU53" s="322"/>
      <c r="BV53" s="322"/>
      <c r="BW53" s="322"/>
      <c r="BX53" s="322"/>
      <c r="BY53" s="322"/>
      <c r="BZ53" s="322"/>
      <c r="CA53" s="322"/>
      <c r="CB53" s="322"/>
      <c r="CC53" s="322"/>
      <c r="CD53" s="322"/>
      <c r="CE53" s="322"/>
    </row>
    <row r="54" spans="1:83" s="323" customFormat="1" x14ac:dyDescent="0.25">
      <c r="A54" s="324" t="s">
        <v>308</v>
      </c>
      <c r="B54" s="368" t="str">
        <f>Sources!J9</f>
        <v>N</v>
      </c>
      <c r="D54" s="322"/>
      <c r="E54" s="322"/>
      <c r="F54" s="322"/>
      <c r="G54" s="322"/>
      <c r="H54" s="322"/>
      <c r="I54" s="322"/>
      <c r="J54" s="322"/>
      <c r="K54" s="322"/>
      <c r="L54" s="322"/>
      <c r="M54" s="322"/>
      <c r="N54" s="322"/>
      <c r="O54" s="322"/>
      <c r="P54" s="322"/>
      <c r="Q54" s="322"/>
      <c r="R54" s="322"/>
      <c r="S54" s="322"/>
      <c r="T54" s="322"/>
      <c r="U54" s="322"/>
      <c r="V54" s="322"/>
      <c r="W54" s="322"/>
      <c r="X54" s="322"/>
      <c r="Y54" s="322"/>
      <c r="Z54" s="322"/>
      <c r="AA54" s="322"/>
      <c r="AB54" s="322"/>
      <c r="AC54" s="322"/>
      <c r="AD54" s="322"/>
      <c r="AE54" s="322"/>
      <c r="AF54" s="322"/>
      <c r="AG54" s="322"/>
      <c r="AH54" s="322"/>
      <c r="AI54" s="322"/>
      <c r="AJ54" s="322"/>
      <c r="AK54" s="322"/>
      <c r="AL54" s="322"/>
      <c r="AM54" s="322"/>
      <c r="AN54" s="322"/>
      <c r="AO54" s="322"/>
      <c r="AP54" s="322"/>
      <c r="AQ54" s="322"/>
      <c r="AR54" s="322"/>
      <c r="AS54" s="322"/>
      <c r="AT54" s="322"/>
      <c r="AU54" s="322"/>
      <c r="AV54" s="322"/>
      <c r="AW54" s="322"/>
      <c r="AX54" s="322"/>
      <c r="AY54" s="322"/>
      <c r="AZ54" s="322"/>
      <c r="BA54" s="322"/>
      <c r="BB54" s="322"/>
      <c r="BC54" s="322"/>
      <c r="BD54" s="322"/>
      <c r="BE54" s="322"/>
      <c r="BF54" s="322"/>
      <c r="BG54" s="322"/>
      <c r="BH54" s="322"/>
      <c r="BI54" s="322"/>
      <c r="BJ54" s="322"/>
      <c r="BK54" s="322"/>
      <c r="BL54" s="322"/>
      <c r="BM54" s="322"/>
      <c r="BN54" s="322"/>
      <c r="BO54" s="322"/>
      <c r="BP54" s="322"/>
      <c r="BQ54" s="322"/>
      <c r="BR54" s="322"/>
      <c r="BS54" s="322"/>
      <c r="BT54" s="322"/>
      <c r="BU54" s="322"/>
      <c r="BV54" s="322"/>
      <c r="BW54" s="322"/>
      <c r="BX54" s="322"/>
      <c r="BY54" s="322"/>
      <c r="BZ54" s="322"/>
      <c r="CA54" s="322"/>
      <c r="CB54" s="322"/>
      <c r="CC54" s="322"/>
      <c r="CD54" s="322"/>
      <c r="CE54" s="322"/>
    </row>
    <row r="55" spans="1:83" s="323" customFormat="1" x14ac:dyDescent="0.25">
      <c r="A55" s="324" t="s">
        <v>309</v>
      </c>
      <c r="B55" s="338">
        <f>Sources!A9</f>
        <v>6</v>
      </c>
      <c r="C55" s="322"/>
      <c r="D55" s="322"/>
      <c r="E55" s="322"/>
      <c r="F55" s="322"/>
      <c r="G55" s="322"/>
      <c r="H55" s="322"/>
      <c r="I55" s="322"/>
      <c r="J55" s="322"/>
      <c r="K55" s="322"/>
      <c r="L55" s="322"/>
      <c r="M55" s="322"/>
      <c r="N55" s="322"/>
      <c r="O55" s="322"/>
      <c r="P55" s="322"/>
      <c r="Q55" s="322"/>
      <c r="R55" s="322"/>
      <c r="S55" s="322"/>
      <c r="T55" s="322"/>
      <c r="U55" s="322"/>
      <c r="V55" s="322"/>
      <c r="W55" s="322"/>
      <c r="X55" s="322"/>
      <c r="Y55" s="322"/>
      <c r="Z55" s="322"/>
      <c r="AA55" s="322"/>
      <c r="AB55" s="322"/>
      <c r="AC55" s="322"/>
      <c r="AD55" s="322"/>
      <c r="AE55" s="322"/>
      <c r="AF55" s="322"/>
      <c r="AG55" s="322"/>
      <c r="AH55" s="322"/>
      <c r="AI55" s="322"/>
      <c r="AJ55" s="322"/>
      <c r="AK55" s="322"/>
      <c r="AL55" s="322"/>
      <c r="AM55" s="322"/>
      <c r="AN55" s="322"/>
      <c r="AO55" s="322"/>
      <c r="AP55" s="322"/>
      <c r="AQ55" s="322"/>
      <c r="AR55" s="322"/>
      <c r="AS55" s="322"/>
      <c r="AT55" s="322"/>
      <c r="AU55" s="322"/>
      <c r="AV55" s="322"/>
      <c r="AW55" s="322"/>
      <c r="AX55" s="322"/>
      <c r="AY55" s="322"/>
      <c r="AZ55" s="322"/>
      <c r="BA55" s="322"/>
      <c r="BB55" s="322"/>
      <c r="BC55" s="322"/>
      <c r="BD55" s="322"/>
      <c r="BE55" s="322"/>
      <c r="BF55" s="322"/>
      <c r="BG55" s="322"/>
      <c r="BH55" s="322"/>
      <c r="BI55" s="322"/>
      <c r="BJ55" s="322"/>
      <c r="BK55" s="322"/>
      <c r="BL55" s="322"/>
      <c r="BM55" s="322"/>
      <c r="BN55" s="322"/>
      <c r="BO55" s="322"/>
      <c r="BP55" s="322"/>
      <c r="BQ55" s="322"/>
      <c r="BR55" s="322"/>
      <c r="BS55" s="322"/>
      <c r="BT55" s="322"/>
      <c r="BU55" s="322"/>
      <c r="BV55" s="322"/>
      <c r="BW55" s="322"/>
      <c r="BX55" s="322"/>
      <c r="BY55" s="322"/>
      <c r="BZ55" s="322"/>
      <c r="CA55" s="322"/>
      <c r="CB55" s="322"/>
      <c r="CC55" s="322"/>
      <c r="CD55" s="322"/>
      <c r="CE55" s="322"/>
    </row>
    <row r="56" spans="1:83" x14ac:dyDescent="0.25">
      <c r="A56" s="322" t="s">
        <v>310</v>
      </c>
      <c r="B56" s="359" t="str">
        <f>Sources!D10</f>
        <v>Weatherization Grant</v>
      </c>
    </row>
    <row r="57" spans="1:83" x14ac:dyDescent="0.25">
      <c r="A57" s="322" t="s">
        <v>311</v>
      </c>
      <c r="B57" s="359">
        <f>Sources!C10</f>
        <v>15</v>
      </c>
    </row>
    <row r="58" spans="1:83" x14ac:dyDescent="0.25">
      <c r="A58" s="322" t="s">
        <v>312</v>
      </c>
      <c r="B58" s="364">
        <f>Sources!E10</f>
        <v>0</v>
      </c>
    </row>
    <row r="59" spans="1:83" x14ac:dyDescent="0.25">
      <c r="A59" s="322" t="s">
        <v>313</v>
      </c>
      <c r="B59" s="365">
        <f>Sources!H10</f>
        <v>0</v>
      </c>
    </row>
    <row r="60" spans="1:83" x14ac:dyDescent="0.25">
      <c r="A60" s="322" t="s">
        <v>314</v>
      </c>
      <c r="B60" s="366">
        <f>Sources!F10</f>
        <v>0</v>
      </c>
    </row>
    <row r="61" spans="1:83" x14ac:dyDescent="0.25">
      <c r="A61" s="322" t="s">
        <v>315</v>
      </c>
      <c r="B61" s="352" t="str">
        <f>Sources!K10</f>
        <v>N</v>
      </c>
    </row>
    <row r="62" spans="1:83" s="323" customFormat="1" x14ac:dyDescent="0.25">
      <c r="A62" s="324" t="s">
        <v>316</v>
      </c>
      <c r="B62" s="362" t="str">
        <f>Sources!$D$15</f>
        <v>HOUSING</v>
      </c>
      <c r="C62" s="322"/>
      <c r="D62" s="322"/>
      <c r="E62" s="322"/>
      <c r="F62" s="322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2"/>
      <c r="AE62" s="322"/>
      <c r="AF62" s="322"/>
      <c r="AG62" s="322"/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22"/>
      <c r="AT62" s="322"/>
      <c r="AU62" s="322"/>
      <c r="AV62" s="322"/>
      <c r="AW62" s="322"/>
      <c r="AX62" s="322"/>
      <c r="AY62" s="322"/>
      <c r="AZ62" s="322"/>
      <c r="BA62" s="322"/>
      <c r="BB62" s="322"/>
      <c r="BC62" s="322"/>
      <c r="BD62" s="322"/>
      <c r="BE62" s="322"/>
      <c r="BF62" s="322"/>
      <c r="BG62" s="322"/>
      <c r="BH62" s="322"/>
      <c r="BI62" s="322"/>
      <c r="BJ62" s="322"/>
      <c r="BK62" s="322"/>
      <c r="BL62" s="322"/>
      <c r="BM62" s="322"/>
      <c r="BN62" s="322"/>
      <c r="BO62" s="322"/>
      <c r="BP62" s="322"/>
      <c r="BQ62" s="322"/>
      <c r="BR62" s="322"/>
      <c r="BS62" s="322"/>
      <c r="BT62" s="322"/>
      <c r="BU62" s="322"/>
      <c r="BV62" s="322"/>
      <c r="BW62" s="322"/>
      <c r="BX62" s="322"/>
      <c r="BY62" s="322"/>
      <c r="BZ62" s="322"/>
      <c r="CA62" s="322"/>
      <c r="CB62" s="322"/>
      <c r="CC62" s="322"/>
      <c r="CD62" s="322"/>
      <c r="CE62" s="322"/>
    </row>
    <row r="63" spans="1:83" s="323" customFormat="1" x14ac:dyDescent="0.25">
      <c r="A63" s="324" t="s">
        <v>317</v>
      </c>
      <c r="B63" s="356">
        <f>Sources!G10</f>
        <v>0</v>
      </c>
      <c r="D63" s="322"/>
      <c r="E63" s="322"/>
      <c r="F63" s="322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2"/>
      <c r="AE63" s="322"/>
      <c r="AF63" s="322"/>
      <c r="AG63" s="322"/>
      <c r="AH63" s="322"/>
      <c r="AI63" s="322"/>
      <c r="AJ63" s="322"/>
      <c r="AK63" s="322"/>
      <c r="AL63" s="322"/>
      <c r="AM63" s="322"/>
      <c r="AN63" s="322"/>
      <c r="AO63" s="322"/>
      <c r="AP63" s="322"/>
      <c r="AQ63" s="322"/>
      <c r="AR63" s="322"/>
      <c r="AS63" s="322"/>
      <c r="AT63" s="322"/>
      <c r="AU63" s="322"/>
      <c r="AV63" s="322"/>
      <c r="AW63" s="322"/>
      <c r="AX63" s="322"/>
      <c r="AY63" s="322"/>
      <c r="AZ63" s="322"/>
      <c r="BA63" s="322"/>
      <c r="BB63" s="322"/>
      <c r="BC63" s="322"/>
      <c r="BD63" s="322"/>
      <c r="BE63" s="322"/>
      <c r="BF63" s="322"/>
      <c r="BG63" s="322"/>
      <c r="BH63" s="322"/>
      <c r="BI63" s="322"/>
      <c r="BJ63" s="322"/>
      <c r="BK63" s="322"/>
      <c r="BL63" s="322"/>
      <c r="BM63" s="322"/>
      <c r="BN63" s="322"/>
      <c r="BO63" s="322"/>
      <c r="BP63" s="322"/>
      <c r="BQ63" s="322"/>
      <c r="BR63" s="322"/>
      <c r="BS63" s="322"/>
      <c r="BT63" s="322"/>
      <c r="BU63" s="322"/>
      <c r="BV63" s="322"/>
      <c r="BW63" s="322"/>
      <c r="BX63" s="322"/>
      <c r="BY63" s="322"/>
      <c r="BZ63" s="322"/>
      <c r="CA63" s="322"/>
      <c r="CB63" s="322"/>
      <c r="CC63" s="322"/>
      <c r="CD63" s="322"/>
      <c r="CE63" s="322"/>
    </row>
    <row r="64" spans="1:83" s="323" customFormat="1" x14ac:dyDescent="0.25">
      <c r="A64" s="324" t="s">
        <v>318</v>
      </c>
      <c r="B64" s="367">
        <f>Sources!I10</f>
        <v>0</v>
      </c>
      <c r="D64" s="322"/>
      <c r="E64" s="322"/>
      <c r="F64" s="322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2"/>
      <c r="AE64" s="322"/>
      <c r="AF64" s="322"/>
      <c r="AG64" s="322"/>
      <c r="AH64" s="322"/>
      <c r="AI64" s="322"/>
      <c r="AJ64" s="322"/>
      <c r="AK64" s="322"/>
      <c r="AL64" s="322"/>
      <c r="AM64" s="322"/>
      <c r="AN64" s="322"/>
      <c r="AO64" s="322"/>
      <c r="AP64" s="322"/>
      <c r="AQ64" s="322"/>
      <c r="AR64" s="322"/>
      <c r="AS64" s="322"/>
      <c r="AT64" s="322"/>
      <c r="AU64" s="322"/>
      <c r="AV64" s="322"/>
      <c r="AW64" s="322"/>
      <c r="AX64" s="322"/>
      <c r="AY64" s="322"/>
      <c r="AZ64" s="322"/>
      <c r="BA64" s="322"/>
      <c r="BB64" s="322"/>
      <c r="BC64" s="322"/>
      <c r="BD64" s="322"/>
      <c r="BE64" s="322"/>
      <c r="BF64" s="322"/>
      <c r="BG64" s="322"/>
      <c r="BH64" s="322"/>
      <c r="BI64" s="322"/>
      <c r="BJ64" s="322"/>
      <c r="BK64" s="322"/>
      <c r="BL64" s="322"/>
      <c r="BM64" s="322"/>
      <c r="BN64" s="322"/>
      <c r="BO64" s="322"/>
      <c r="BP64" s="322"/>
      <c r="BQ64" s="322"/>
      <c r="BR64" s="322"/>
      <c r="BS64" s="322"/>
      <c r="BT64" s="322"/>
      <c r="BU64" s="322"/>
      <c r="BV64" s="322"/>
      <c r="BW64" s="322"/>
      <c r="BX64" s="322"/>
      <c r="BY64" s="322"/>
      <c r="BZ64" s="322"/>
      <c r="CA64" s="322"/>
      <c r="CB64" s="322"/>
      <c r="CC64" s="322"/>
      <c r="CD64" s="322"/>
      <c r="CE64" s="322"/>
    </row>
    <row r="65" spans="1:83" s="323" customFormat="1" x14ac:dyDescent="0.25">
      <c r="A65" s="324" t="s">
        <v>319</v>
      </c>
      <c r="B65" s="368" t="str">
        <f>Sources!J10</f>
        <v>N</v>
      </c>
      <c r="D65" s="322"/>
      <c r="E65" s="322"/>
      <c r="F65" s="322"/>
      <c r="G65" s="322"/>
      <c r="H65" s="322"/>
      <c r="I65" s="322"/>
      <c r="J65" s="322"/>
      <c r="K65" s="322"/>
      <c r="L65" s="322"/>
      <c r="M65" s="322"/>
      <c r="N65" s="322"/>
      <c r="O65" s="322"/>
      <c r="P65" s="322"/>
      <c r="Q65" s="322"/>
      <c r="R65" s="322"/>
      <c r="S65" s="322"/>
      <c r="T65" s="322"/>
      <c r="U65" s="322"/>
      <c r="V65" s="322"/>
      <c r="W65" s="322"/>
      <c r="X65" s="322"/>
      <c r="Y65" s="322"/>
      <c r="Z65" s="322"/>
      <c r="AA65" s="322"/>
      <c r="AB65" s="322"/>
      <c r="AC65" s="322"/>
      <c r="AD65" s="322"/>
      <c r="AE65" s="322"/>
      <c r="AF65" s="322"/>
      <c r="AG65" s="322"/>
      <c r="AH65" s="322"/>
      <c r="AI65" s="322"/>
      <c r="AJ65" s="322"/>
      <c r="AK65" s="322"/>
      <c r="AL65" s="322"/>
      <c r="AM65" s="322"/>
      <c r="AN65" s="322"/>
      <c r="AO65" s="322"/>
      <c r="AP65" s="322"/>
      <c r="AQ65" s="322"/>
      <c r="AR65" s="322"/>
      <c r="AS65" s="322"/>
      <c r="AT65" s="322"/>
      <c r="AU65" s="322"/>
      <c r="AV65" s="322"/>
      <c r="AW65" s="322"/>
      <c r="AX65" s="322"/>
      <c r="AY65" s="322"/>
      <c r="AZ65" s="322"/>
      <c r="BA65" s="322"/>
      <c r="BB65" s="322"/>
      <c r="BC65" s="322"/>
      <c r="BD65" s="322"/>
      <c r="BE65" s="322"/>
      <c r="BF65" s="322"/>
      <c r="BG65" s="322"/>
      <c r="BH65" s="322"/>
      <c r="BI65" s="322"/>
      <c r="BJ65" s="322"/>
      <c r="BK65" s="322"/>
      <c r="BL65" s="322"/>
      <c r="BM65" s="322"/>
      <c r="BN65" s="322"/>
      <c r="BO65" s="322"/>
      <c r="BP65" s="322"/>
      <c r="BQ65" s="322"/>
      <c r="BR65" s="322"/>
      <c r="BS65" s="322"/>
      <c r="BT65" s="322"/>
      <c r="BU65" s="322"/>
      <c r="BV65" s="322"/>
      <c r="BW65" s="322"/>
      <c r="BX65" s="322"/>
      <c r="BY65" s="322"/>
      <c r="BZ65" s="322"/>
      <c r="CA65" s="322"/>
      <c r="CB65" s="322"/>
      <c r="CC65" s="322"/>
      <c r="CD65" s="322"/>
      <c r="CE65" s="322"/>
    </row>
    <row r="66" spans="1:83" s="323" customFormat="1" x14ac:dyDescent="0.25">
      <c r="A66" s="324" t="s">
        <v>320</v>
      </c>
      <c r="B66" s="338">
        <f>Sources!A10</f>
        <v>7</v>
      </c>
      <c r="C66" s="322"/>
      <c r="D66" s="322"/>
      <c r="E66" s="322"/>
      <c r="F66" s="322"/>
      <c r="G66" s="322"/>
      <c r="H66" s="322"/>
      <c r="I66" s="322"/>
      <c r="J66" s="322"/>
      <c r="K66" s="322"/>
      <c r="L66" s="322"/>
      <c r="M66" s="322"/>
      <c r="N66" s="322"/>
      <c r="O66" s="322"/>
      <c r="P66" s="322"/>
      <c r="Q66" s="322"/>
      <c r="R66" s="322"/>
      <c r="S66" s="322"/>
      <c r="T66" s="322"/>
      <c r="U66" s="322"/>
      <c r="V66" s="322"/>
      <c r="W66" s="322"/>
      <c r="X66" s="322"/>
      <c r="Y66" s="322"/>
      <c r="Z66" s="322"/>
      <c r="AA66" s="322"/>
      <c r="AB66" s="322"/>
      <c r="AC66" s="322"/>
      <c r="AD66" s="322"/>
      <c r="AE66" s="322"/>
      <c r="AF66" s="322"/>
      <c r="AG66" s="322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2"/>
      <c r="AT66" s="322"/>
      <c r="AU66" s="322"/>
      <c r="AV66" s="322"/>
      <c r="AW66" s="322"/>
      <c r="AX66" s="322"/>
      <c r="AY66" s="322"/>
      <c r="AZ66" s="322"/>
      <c r="BA66" s="322"/>
      <c r="BB66" s="322"/>
      <c r="BC66" s="322"/>
      <c r="BD66" s="322"/>
      <c r="BE66" s="322"/>
      <c r="BF66" s="322"/>
      <c r="BG66" s="322"/>
      <c r="BH66" s="322"/>
      <c r="BI66" s="322"/>
      <c r="BJ66" s="322"/>
      <c r="BK66" s="322"/>
      <c r="BL66" s="322"/>
      <c r="BM66" s="322"/>
      <c r="BN66" s="322"/>
      <c r="BO66" s="322"/>
      <c r="BP66" s="322"/>
      <c r="BQ66" s="322"/>
      <c r="BR66" s="322"/>
      <c r="BS66" s="322"/>
      <c r="BT66" s="322"/>
      <c r="BU66" s="322"/>
      <c r="BV66" s="322"/>
      <c r="BW66" s="322"/>
      <c r="BX66" s="322"/>
      <c r="BY66" s="322"/>
      <c r="BZ66" s="322"/>
      <c r="CA66" s="322"/>
      <c r="CB66" s="322"/>
      <c r="CC66" s="322"/>
      <c r="CD66" s="322"/>
      <c r="CE66" s="322"/>
    </row>
    <row r="67" spans="1:83" x14ac:dyDescent="0.25">
      <c r="A67" s="322" t="s">
        <v>321</v>
      </c>
      <c r="B67" s="359" t="str">
        <f>Sources!D11</f>
        <v>HOME Grant</v>
      </c>
    </row>
    <row r="68" spans="1:83" x14ac:dyDescent="0.25">
      <c r="A68" s="322" t="s">
        <v>322</v>
      </c>
      <c r="B68" s="359">
        <f>Sources!C11</f>
        <v>8</v>
      </c>
    </row>
    <row r="69" spans="1:83" x14ac:dyDescent="0.25">
      <c r="A69" s="322" t="s">
        <v>323</v>
      </c>
      <c r="B69" s="364">
        <f>Sources!E11</f>
        <v>0</v>
      </c>
    </row>
    <row r="70" spans="1:83" x14ac:dyDescent="0.25">
      <c r="A70" s="322" t="s">
        <v>324</v>
      </c>
      <c r="B70" s="365">
        <f>Sources!H11</f>
        <v>0</v>
      </c>
    </row>
    <row r="71" spans="1:83" x14ac:dyDescent="0.25">
      <c r="A71" s="322" t="s">
        <v>325</v>
      </c>
      <c r="B71" s="366">
        <f>Sources!F11</f>
        <v>0</v>
      </c>
    </row>
    <row r="72" spans="1:83" x14ac:dyDescent="0.25">
      <c r="A72" s="322" t="s">
        <v>326</v>
      </c>
      <c r="B72" s="352" t="str">
        <f>Sources!K11</f>
        <v>N</v>
      </c>
    </row>
    <row r="73" spans="1:83" s="323" customFormat="1" x14ac:dyDescent="0.25">
      <c r="A73" s="324" t="s">
        <v>327</v>
      </c>
      <c r="B73" s="362" t="str">
        <f>Sources!$D$15</f>
        <v>HOUSING</v>
      </c>
      <c r="C73" s="322"/>
      <c r="D73" s="322"/>
      <c r="E73" s="322"/>
      <c r="F73" s="322"/>
      <c r="G73" s="322"/>
      <c r="H73" s="322"/>
      <c r="I73" s="322"/>
      <c r="J73" s="322"/>
      <c r="K73" s="322"/>
      <c r="L73" s="322"/>
      <c r="M73" s="322"/>
      <c r="N73" s="322"/>
      <c r="O73" s="322"/>
      <c r="P73" s="322"/>
      <c r="Q73" s="322"/>
      <c r="R73" s="322"/>
      <c r="S73" s="322"/>
      <c r="T73" s="322"/>
      <c r="U73" s="322"/>
      <c r="V73" s="322"/>
      <c r="W73" s="322"/>
      <c r="X73" s="322"/>
      <c r="Y73" s="322"/>
      <c r="Z73" s="322"/>
      <c r="AA73" s="322"/>
      <c r="AB73" s="322"/>
      <c r="AC73" s="322"/>
      <c r="AD73" s="322"/>
      <c r="AE73" s="322"/>
      <c r="AF73" s="322"/>
      <c r="AG73" s="322"/>
      <c r="AH73" s="322"/>
      <c r="AI73" s="322"/>
      <c r="AJ73" s="322"/>
      <c r="AK73" s="322"/>
      <c r="AL73" s="322"/>
      <c r="AM73" s="322"/>
      <c r="AN73" s="322"/>
      <c r="AO73" s="322"/>
      <c r="AP73" s="322"/>
      <c r="AQ73" s="322"/>
      <c r="AR73" s="322"/>
      <c r="AS73" s="322"/>
      <c r="AT73" s="322"/>
      <c r="AU73" s="322"/>
      <c r="AV73" s="322"/>
      <c r="AW73" s="322"/>
      <c r="AX73" s="322"/>
      <c r="AY73" s="322"/>
      <c r="AZ73" s="322"/>
      <c r="BA73" s="322"/>
      <c r="BB73" s="322"/>
      <c r="BC73" s="322"/>
      <c r="BD73" s="322"/>
      <c r="BE73" s="322"/>
      <c r="BF73" s="322"/>
      <c r="BG73" s="322"/>
      <c r="BH73" s="322"/>
      <c r="BI73" s="322"/>
      <c r="BJ73" s="322"/>
      <c r="BK73" s="322"/>
      <c r="BL73" s="322"/>
      <c r="BM73" s="322"/>
      <c r="BN73" s="322"/>
      <c r="BO73" s="322"/>
      <c r="BP73" s="322"/>
      <c r="BQ73" s="322"/>
      <c r="BR73" s="322"/>
      <c r="BS73" s="322"/>
      <c r="BT73" s="322"/>
      <c r="BU73" s="322"/>
      <c r="BV73" s="322"/>
      <c r="BW73" s="322"/>
      <c r="BX73" s="322"/>
      <c r="BY73" s="322"/>
      <c r="BZ73" s="322"/>
      <c r="CA73" s="322"/>
      <c r="CB73" s="322"/>
      <c r="CC73" s="322"/>
      <c r="CD73" s="322"/>
      <c r="CE73" s="322"/>
    </row>
    <row r="74" spans="1:83" s="323" customFormat="1" x14ac:dyDescent="0.25">
      <c r="A74" s="324" t="s">
        <v>328</v>
      </c>
      <c r="B74" s="356">
        <f>Sources!G11</f>
        <v>0</v>
      </c>
      <c r="D74" s="322"/>
      <c r="E74" s="322"/>
      <c r="F74" s="322"/>
      <c r="G74" s="322"/>
      <c r="H74" s="322"/>
      <c r="I74" s="322"/>
      <c r="J74" s="322"/>
      <c r="K74" s="322"/>
      <c r="L74" s="322"/>
      <c r="M74" s="322"/>
      <c r="N74" s="322"/>
      <c r="O74" s="322"/>
      <c r="P74" s="322"/>
      <c r="Q74" s="322"/>
      <c r="R74" s="322"/>
      <c r="S74" s="322"/>
      <c r="T74" s="322"/>
      <c r="U74" s="322"/>
      <c r="V74" s="322"/>
      <c r="W74" s="322"/>
      <c r="X74" s="322"/>
      <c r="Y74" s="322"/>
      <c r="Z74" s="322"/>
      <c r="AA74" s="322"/>
      <c r="AB74" s="322"/>
      <c r="AC74" s="322"/>
      <c r="AD74" s="322"/>
      <c r="AE74" s="322"/>
      <c r="AF74" s="322"/>
      <c r="AG74" s="322"/>
      <c r="AH74" s="322"/>
      <c r="AI74" s="322"/>
      <c r="AJ74" s="322"/>
      <c r="AK74" s="322"/>
      <c r="AL74" s="322"/>
      <c r="AM74" s="322"/>
      <c r="AN74" s="322"/>
      <c r="AO74" s="322"/>
      <c r="AP74" s="322"/>
      <c r="AQ74" s="322"/>
      <c r="AR74" s="322"/>
      <c r="AS74" s="322"/>
      <c r="AT74" s="322"/>
      <c r="AU74" s="322"/>
      <c r="AV74" s="322"/>
      <c r="AW74" s="322"/>
      <c r="AX74" s="322"/>
      <c r="AY74" s="322"/>
      <c r="AZ74" s="322"/>
      <c r="BA74" s="322"/>
      <c r="BB74" s="322"/>
      <c r="BC74" s="322"/>
      <c r="BD74" s="322"/>
      <c r="BE74" s="322"/>
      <c r="BF74" s="322"/>
      <c r="BG74" s="322"/>
      <c r="BH74" s="322"/>
      <c r="BI74" s="322"/>
      <c r="BJ74" s="322"/>
      <c r="BK74" s="322"/>
      <c r="BL74" s="322"/>
      <c r="BM74" s="322"/>
      <c r="BN74" s="322"/>
      <c r="BO74" s="322"/>
      <c r="BP74" s="322"/>
      <c r="BQ74" s="322"/>
      <c r="BR74" s="322"/>
      <c r="BS74" s="322"/>
      <c r="BT74" s="322"/>
      <c r="BU74" s="322"/>
      <c r="BV74" s="322"/>
      <c r="BW74" s="322"/>
      <c r="BX74" s="322"/>
      <c r="BY74" s="322"/>
      <c r="BZ74" s="322"/>
      <c r="CA74" s="322"/>
      <c r="CB74" s="322"/>
      <c r="CC74" s="322"/>
      <c r="CD74" s="322"/>
      <c r="CE74" s="322"/>
    </row>
    <row r="75" spans="1:83" s="323" customFormat="1" x14ac:dyDescent="0.25">
      <c r="A75" s="324" t="s">
        <v>329</v>
      </c>
      <c r="B75" s="367">
        <f>Sources!I11</f>
        <v>0</v>
      </c>
      <c r="D75" s="322"/>
      <c r="E75" s="322"/>
      <c r="F75" s="322"/>
      <c r="G75" s="322"/>
      <c r="H75" s="322"/>
      <c r="I75" s="322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  <c r="Z75" s="322"/>
      <c r="AA75" s="322"/>
      <c r="AB75" s="322"/>
      <c r="AC75" s="322"/>
      <c r="AD75" s="322"/>
      <c r="AE75" s="322"/>
      <c r="AF75" s="322"/>
      <c r="AG75" s="322"/>
      <c r="AH75" s="322"/>
      <c r="AI75" s="322"/>
      <c r="AJ75" s="322"/>
      <c r="AK75" s="322"/>
      <c r="AL75" s="322"/>
      <c r="AM75" s="322"/>
      <c r="AN75" s="322"/>
      <c r="AO75" s="322"/>
      <c r="AP75" s="322"/>
      <c r="AQ75" s="322"/>
      <c r="AR75" s="322"/>
      <c r="AS75" s="322"/>
      <c r="AT75" s="322"/>
      <c r="AU75" s="322"/>
      <c r="AV75" s="322"/>
      <c r="AW75" s="322"/>
      <c r="AX75" s="322"/>
      <c r="AY75" s="322"/>
      <c r="AZ75" s="322"/>
      <c r="BA75" s="322"/>
      <c r="BB75" s="322"/>
      <c r="BC75" s="322"/>
      <c r="BD75" s="322"/>
      <c r="BE75" s="322"/>
      <c r="BF75" s="322"/>
      <c r="BG75" s="322"/>
      <c r="BH75" s="322"/>
      <c r="BI75" s="322"/>
      <c r="BJ75" s="322"/>
      <c r="BK75" s="322"/>
      <c r="BL75" s="322"/>
      <c r="BM75" s="322"/>
      <c r="BN75" s="322"/>
      <c r="BO75" s="322"/>
      <c r="BP75" s="322"/>
      <c r="BQ75" s="322"/>
      <c r="BR75" s="322"/>
      <c r="BS75" s="322"/>
      <c r="BT75" s="322"/>
      <c r="BU75" s="322"/>
      <c r="BV75" s="322"/>
      <c r="BW75" s="322"/>
      <c r="BX75" s="322"/>
      <c r="BY75" s="322"/>
      <c r="BZ75" s="322"/>
      <c r="CA75" s="322"/>
      <c r="CB75" s="322"/>
      <c r="CC75" s="322"/>
      <c r="CD75" s="322"/>
      <c r="CE75" s="322"/>
    </row>
    <row r="76" spans="1:83" s="323" customFormat="1" x14ac:dyDescent="0.25">
      <c r="A76" s="324" t="s">
        <v>330</v>
      </c>
      <c r="B76" s="368" t="str">
        <f>Sources!J11</f>
        <v>N</v>
      </c>
      <c r="D76" s="322"/>
      <c r="E76" s="322"/>
      <c r="F76" s="322"/>
      <c r="G76" s="322"/>
      <c r="H76" s="322"/>
      <c r="I76" s="322"/>
      <c r="J76" s="322"/>
      <c r="K76" s="322"/>
      <c r="L76" s="322"/>
      <c r="M76" s="322"/>
      <c r="N76" s="322"/>
      <c r="O76" s="322"/>
      <c r="P76" s="322"/>
      <c r="Q76" s="322"/>
      <c r="R76" s="322"/>
      <c r="S76" s="322"/>
      <c r="T76" s="322"/>
      <c r="U76" s="322"/>
      <c r="V76" s="322"/>
      <c r="W76" s="322"/>
      <c r="X76" s="322"/>
      <c r="Y76" s="322"/>
      <c r="Z76" s="322"/>
      <c r="AA76" s="322"/>
      <c r="AB76" s="322"/>
      <c r="AC76" s="322"/>
      <c r="AD76" s="322"/>
      <c r="AE76" s="322"/>
      <c r="AF76" s="322"/>
      <c r="AG76" s="322"/>
      <c r="AH76" s="322"/>
      <c r="AI76" s="322"/>
      <c r="AJ76" s="322"/>
      <c r="AK76" s="322"/>
      <c r="AL76" s="322"/>
      <c r="AM76" s="322"/>
      <c r="AN76" s="322"/>
      <c r="AO76" s="322"/>
      <c r="AP76" s="322"/>
      <c r="AQ76" s="322"/>
      <c r="AR76" s="322"/>
      <c r="AS76" s="322"/>
      <c r="AT76" s="322"/>
      <c r="AU76" s="322"/>
      <c r="AV76" s="322"/>
      <c r="AW76" s="322"/>
      <c r="AX76" s="322"/>
      <c r="AY76" s="322"/>
      <c r="AZ76" s="322"/>
      <c r="BA76" s="322"/>
      <c r="BB76" s="322"/>
      <c r="BC76" s="322"/>
      <c r="BD76" s="322"/>
      <c r="BE76" s="322"/>
      <c r="BF76" s="322"/>
      <c r="BG76" s="322"/>
      <c r="BH76" s="322"/>
      <c r="BI76" s="322"/>
      <c r="BJ76" s="322"/>
      <c r="BK76" s="322"/>
      <c r="BL76" s="322"/>
      <c r="BM76" s="322"/>
      <c r="BN76" s="322"/>
      <c r="BO76" s="322"/>
      <c r="BP76" s="322"/>
      <c r="BQ76" s="322"/>
      <c r="BR76" s="322"/>
      <c r="BS76" s="322"/>
      <c r="BT76" s="322"/>
      <c r="BU76" s="322"/>
      <c r="BV76" s="322"/>
      <c r="BW76" s="322"/>
      <c r="BX76" s="322"/>
      <c r="BY76" s="322"/>
      <c r="BZ76" s="322"/>
      <c r="CA76" s="322"/>
      <c r="CB76" s="322"/>
      <c r="CC76" s="322"/>
      <c r="CD76" s="322"/>
      <c r="CE76" s="322"/>
    </row>
    <row r="77" spans="1:83" s="323" customFormat="1" x14ac:dyDescent="0.25">
      <c r="A77" s="324" t="s">
        <v>331</v>
      </c>
      <c r="B77" s="338">
        <f>Sources!A11</f>
        <v>8</v>
      </c>
      <c r="C77" s="322"/>
      <c r="D77" s="322"/>
      <c r="E77" s="322"/>
      <c r="F77" s="322"/>
      <c r="G77" s="322"/>
      <c r="H77" s="322"/>
      <c r="I77" s="322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  <c r="Z77" s="322"/>
      <c r="AA77" s="322"/>
      <c r="AB77" s="322"/>
      <c r="AC77" s="322"/>
      <c r="AD77" s="322"/>
      <c r="AE77" s="322"/>
      <c r="AF77" s="322"/>
      <c r="AG77" s="322"/>
      <c r="AH77" s="322"/>
      <c r="AI77" s="322"/>
      <c r="AJ77" s="322"/>
      <c r="AK77" s="322"/>
      <c r="AL77" s="322"/>
      <c r="AM77" s="322"/>
      <c r="AN77" s="322"/>
      <c r="AO77" s="322"/>
      <c r="AP77" s="322"/>
      <c r="AQ77" s="322"/>
      <c r="AR77" s="322"/>
      <c r="AS77" s="322"/>
      <c r="AT77" s="322"/>
      <c r="AU77" s="322"/>
      <c r="AV77" s="322"/>
      <c r="AW77" s="322"/>
      <c r="AX77" s="322"/>
      <c r="AY77" s="322"/>
      <c r="AZ77" s="322"/>
      <c r="BA77" s="322"/>
      <c r="BB77" s="322"/>
      <c r="BC77" s="322"/>
      <c r="BD77" s="322"/>
      <c r="BE77" s="322"/>
      <c r="BF77" s="322"/>
      <c r="BG77" s="322"/>
      <c r="BH77" s="322"/>
      <c r="BI77" s="322"/>
      <c r="BJ77" s="322"/>
      <c r="BK77" s="322"/>
      <c r="BL77" s="322"/>
      <c r="BM77" s="322"/>
      <c r="BN77" s="322"/>
      <c r="BO77" s="322"/>
      <c r="BP77" s="322"/>
      <c r="BQ77" s="322"/>
      <c r="BR77" s="322"/>
      <c r="BS77" s="322"/>
      <c r="BT77" s="322"/>
      <c r="BU77" s="322"/>
      <c r="BV77" s="322"/>
      <c r="BW77" s="322"/>
      <c r="BX77" s="322"/>
      <c r="BY77" s="322"/>
      <c r="BZ77" s="322"/>
      <c r="CA77" s="322"/>
      <c r="CB77" s="322"/>
      <c r="CC77" s="322"/>
      <c r="CD77" s="322"/>
      <c r="CE77" s="322"/>
    </row>
    <row r="78" spans="1:83" x14ac:dyDescent="0.25">
      <c r="A78" s="322" t="s">
        <v>332</v>
      </c>
      <c r="B78" s="359" t="str">
        <f>Sources!D12</f>
        <v>Consumer Loan</v>
      </c>
    </row>
    <row r="79" spans="1:83" x14ac:dyDescent="0.25">
      <c r="A79" s="322" t="s">
        <v>333</v>
      </c>
      <c r="B79" s="359">
        <f>Sources!C12</f>
        <v>16</v>
      </c>
    </row>
    <row r="80" spans="1:83" x14ac:dyDescent="0.25">
      <c r="A80" s="322" t="s">
        <v>334</v>
      </c>
      <c r="B80" s="364">
        <f>Sources!E12</f>
        <v>0</v>
      </c>
    </row>
    <row r="81" spans="1:83" x14ac:dyDescent="0.25">
      <c r="A81" s="322" t="s">
        <v>335</v>
      </c>
      <c r="B81" s="365">
        <f>Sources!H12</f>
        <v>0</v>
      </c>
    </row>
    <row r="82" spans="1:83" x14ac:dyDescent="0.25">
      <c r="A82" s="322" t="s">
        <v>336</v>
      </c>
      <c r="B82" s="366">
        <f>Sources!F12</f>
        <v>0</v>
      </c>
    </row>
    <row r="83" spans="1:83" x14ac:dyDescent="0.25">
      <c r="A83" s="322" t="s">
        <v>337</v>
      </c>
      <c r="B83" s="352" t="str">
        <f>Sources!K12</f>
        <v>N</v>
      </c>
    </row>
    <row r="84" spans="1:83" s="323" customFormat="1" x14ac:dyDescent="0.25">
      <c r="A84" s="324" t="s">
        <v>338</v>
      </c>
      <c r="B84" s="362" t="str">
        <f>Sources!$D$15</f>
        <v>HOUSING</v>
      </c>
      <c r="C84" s="322"/>
      <c r="D84" s="322"/>
      <c r="E84" s="322"/>
      <c r="F84" s="322"/>
      <c r="G84" s="322"/>
      <c r="H84" s="322"/>
      <c r="I84" s="322"/>
      <c r="J84" s="322"/>
      <c r="K84" s="322"/>
      <c r="L84" s="322"/>
      <c r="M84" s="322"/>
      <c r="N84" s="322"/>
      <c r="O84" s="322"/>
      <c r="P84" s="322"/>
      <c r="Q84" s="322"/>
      <c r="R84" s="322"/>
      <c r="S84" s="322"/>
      <c r="T84" s="322"/>
      <c r="U84" s="322"/>
      <c r="V84" s="322"/>
      <c r="W84" s="322"/>
      <c r="X84" s="322"/>
      <c r="Y84" s="322"/>
      <c r="Z84" s="322"/>
      <c r="AA84" s="322"/>
      <c r="AB84" s="322"/>
      <c r="AC84" s="322"/>
      <c r="AD84" s="322"/>
      <c r="AE84" s="322"/>
      <c r="AF84" s="322"/>
      <c r="AG84" s="322"/>
      <c r="AH84" s="322"/>
      <c r="AI84" s="322"/>
      <c r="AJ84" s="322"/>
      <c r="AK84" s="322"/>
      <c r="AL84" s="322"/>
      <c r="AM84" s="322"/>
      <c r="AN84" s="322"/>
      <c r="AO84" s="322"/>
      <c r="AP84" s="322"/>
      <c r="AQ84" s="322"/>
      <c r="AR84" s="322"/>
      <c r="AS84" s="322"/>
      <c r="AT84" s="322"/>
      <c r="AU84" s="322"/>
      <c r="AV84" s="322"/>
      <c r="AW84" s="322"/>
      <c r="AX84" s="322"/>
      <c r="AY84" s="322"/>
      <c r="AZ84" s="322"/>
      <c r="BA84" s="322"/>
      <c r="BB84" s="322"/>
      <c r="BC84" s="322"/>
      <c r="BD84" s="322"/>
      <c r="BE84" s="322"/>
      <c r="BF84" s="322"/>
      <c r="BG84" s="322"/>
      <c r="BH84" s="322"/>
      <c r="BI84" s="322"/>
      <c r="BJ84" s="322"/>
      <c r="BK84" s="322"/>
      <c r="BL84" s="322"/>
      <c r="BM84" s="322"/>
      <c r="BN84" s="322"/>
      <c r="BO84" s="322"/>
      <c r="BP84" s="322"/>
      <c r="BQ84" s="322"/>
      <c r="BR84" s="322"/>
      <c r="BS84" s="322"/>
      <c r="BT84" s="322"/>
      <c r="BU84" s="322"/>
      <c r="BV84" s="322"/>
      <c r="BW84" s="322"/>
      <c r="BX84" s="322"/>
      <c r="BY84" s="322"/>
      <c r="BZ84" s="322"/>
      <c r="CA84" s="322"/>
      <c r="CB84" s="322"/>
      <c r="CC84" s="322"/>
      <c r="CD84" s="322"/>
      <c r="CE84" s="322"/>
    </row>
    <row r="85" spans="1:83" s="323" customFormat="1" x14ac:dyDescent="0.25">
      <c r="A85" s="324" t="s">
        <v>339</v>
      </c>
      <c r="B85" s="356">
        <f>Sources!G12</f>
        <v>0</v>
      </c>
      <c r="D85" s="322"/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2"/>
      <c r="AJ85" s="322"/>
      <c r="AK85" s="322"/>
      <c r="AL85" s="322"/>
      <c r="AM85" s="322"/>
      <c r="AN85" s="322"/>
      <c r="AO85" s="322"/>
      <c r="AP85" s="322"/>
      <c r="AQ85" s="322"/>
      <c r="AR85" s="322"/>
      <c r="AS85" s="322"/>
      <c r="AT85" s="322"/>
      <c r="AU85" s="322"/>
      <c r="AV85" s="322"/>
      <c r="AW85" s="322"/>
      <c r="AX85" s="322"/>
      <c r="AY85" s="322"/>
      <c r="AZ85" s="322"/>
      <c r="BA85" s="322"/>
      <c r="BB85" s="322"/>
      <c r="BC85" s="322"/>
      <c r="BD85" s="322"/>
      <c r="BE85" s="322"/>
      <c r="BF85" s="322"/>
      <c r="BG85" s="322"/>
      <c r="BH85" s="322"/>
      <c r="BI85" s="322"/>
      <c r="BJ85" s="322"/>
      <c r="BK85" s="322"/>
      <c r="BL85" s="322"/>
      <c r="BM85" s="322"/>
      <c r="BN85" s="322"/>
      <c r="BO85" s="322"/>
      <c r="BP85" s="322"/>
      <c r="BQ85" s="322"/>
      <c r="BR85" s="322"/>
      <c r="BS85" s="322"/>
      <c r="BT85" s="322"/>
      <c r="BU85" s="322"/>
      <c r="BV85" s="322"/>
      <c r="BW85" s="322"/>
      <c r="BX85" s="322"/>
      <c r="BY85" s="322"/>
      <c r="BZ85" s="322"/>
      <c r="CA85" s="322"/>
      <c r="CB85" s="322"/>
      <c r="CC85" s="322"/>
      <c r="CD85" s="322"/>
      <c r="CE85" s="322"/>
    </row>
    <row r="86" spans="1:83" s="323" customFormat="1" x14ac:dyDescent="0.25">
      <c r="A86" s="324" t="s">
        <v>340</v>
      </c>
      <c r="B86" s="367">
        <f>Sources!I12</f>
        <v>0</v>
      </c>
      <c r="D86" s="322"/>
      <c r="E86" s="322"/>
      <c r="F86" s="322"/>
      <c r="G86" s="322"/>
      <c r="H86" s="322"/>
      <c r="I86" s="322"/>
      <c r="J86" s="322"/>
      <c r="K86" s="322"/>
      <c r="L86" s="322"/>
      <c r="M86" s="322"/>
      <c r="N86" s="322"/>
      <c r="O86" s="322"/>
      <c r="P86" s="322"/>
      <c r="Q86" s="322"/>
      <c r="R86" s="322"/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J86" s="322"/>
      <c r="AK86" s="322"/>
      <c r="AL86" s="322"/>
      <c r="AM86" s="322"/>
      <c r="AN86" s="322"/>
      <c r="AO86" s="322"/>
      <c r="AP86" s="322"/>
      <c r="AQ86" s="322"/>
      <c r="AR86" s="322"/>
      <c r="AS86" s="322"/>
      <c r="AT86" s="322"/>
      <c r="AU86" s="322"/>
      <c r="AV86" s="322"/>
      <c r="AW86" s="322"/>
      <c r="AX86" s="322"/>
      <c r="AY86" s="322"/>
      <c r="AZ86" s="322"/>
      <c r="BA86" s="322"/>
      <c r="BB86" s="322"/>
      <c r="BC86" s="322"/>
      <c r="BD86" s="322"/>
      <c r="BE86" s="322"/>
      <c r="BF86" s="322"/>
      <c r="BG86" s="322"/>
      <c r="BH86" s="322"/>
      <c r="BI86" s="322"/>
      <c r="BJ86" s="322"/>
      <c r="BK86" s="322"/>
      <c r="BL86" s="322"/>
      <c r="BM86" s="322"/>
      <c r="BN86" s="322"/>
      <c r="BO86" s="322"/>
      <c r="BP86" s="322"/>
      <c r="BQ86" s="322"/>
      <c r="BR86" s="322"/>
      <c r="BS86" s="322"/>
      <c r="BT86" s="322"/>
      <c r="BU86" s="322"/>
      <c r="BV86" s="322"/>
      <c r="BW86" s="322"/>
      <c r="BX86" s="322"/>
      <c r="BY86" s="322"/>
      <c r="BZ86" s="322"/>
      <c r="CA86" s="322"/>
      <c r="CB86" s="322"/>
      <c r="CC86" s="322"/>
      <c r="CD86" s="322"/>
      <c r="CE86" s="322"/>
    </row>
    <row r="87" spans="1:83" s="323" customFormat="1" x14ac:dyDescent="0.25">
      <c r="A87" s="324" t="s">
        <v>341</v>
      </c>
      <c r="B87" s="368" t="str">
        <f>Sources!J12</f>
        <v>N</v>
      </c>
      <c r="D87" s="322"/>
      <c r="E87" s="322"/>
      <c r="F87" s="322"/>
      <c r="G87" s="322"/>
      <c r="H87" s="322"/>
      <c r="I87" s="322"/>
      <c r="J87" s="322"/>
      <c r="K87" s="322"/>
      <c r="L87" s="322"/>
      <c r="M87" s="322"/>
      <c r="N87" s="322"/>
      <c r="O87" s="322"/>
      <c r="P87" s="322"/>
      <c r="Q87" s="322"/>
      <c r="R87" s="322"/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J87" s="322"/>
      <c r="AK87" s="322"/>
      <c r="AL87" s="322"/>
      <c r="AM87" s="322"/>
      <c r="AN87" s="322"/>
      <c r="AO87" s="322"/>
      <c r="AP87" s="322"/>
      <c r="AQ87" s="322"/>
      <c r="AR87" s="322"/>
      <c r="AS87" s="322"/>
      <c r="AT87" s="322"/>
      <c r="AU87" s="322"/>
      <c r="AV87" s="322"/>
      <c r="AW87" s="322"/>
      <c r="AX87" s="322"/>
      <c r="AY87" s="322"/>
      <c r="AZ87" s="322"/>
      <c r="BA87" s="322"/>
      <c r="BB87" s="322"/>
      <c r="BC87" s="322"/>
      <c r="BD87" s="322"/>
      <c r="BE87" s="322"/>
      <c r="BF87" s="322"/>
      <c r="BG87" s="322"/>
      <c r="BH87" s="322"/>
      <c r="BI87" s="322"/>
      <c r="BJ87" s="322"/>
      <c r="BK87" s="322"/>
      <c r="BL87" s="322"/>
      <c r="BM87" s="322"/>
      <c r="BN87" s="322"/>
      <c r="BO87" s="322"/>
      <c r="BP87" s="322"/>
      <c r="BQ87" s="322"/>
      <c r="BR87" s="322"/>
      <c r="BS87" s="322"/>
      <c r="BT87" s="322"/>
      <c r="BU87" s="322"/>
      <c r="BV87" s="322"/>
      <c r="BW87" s="322"/>
      <c r="BX87" s="322"/>
      <c r="BY87" s="322"/>
      <c r="BZ87" s="322"/>
      <c r="CA87" s="322"/>
      <c r="CB87" s="322"/>
      <c r="CC87" s="322"/>
      <c r="CD87" s="322"/>
      <c r="CE87" s="322"/>
    </row>
    <row r="88" spans="1:83" s="323" customFormat="1" x14ac:dyDescent="0.25">
      <c r="A88" s="324" t="s">
        <v>342</v>
      </c>
      <c r="B88" s="338">
        <f>Sources!A12</f>
        <v>9</v>
      </c>
      <c r="C88" s="322"/>
      <c r="D88" s="322"/>
      <c r="E88" s="322"/>
      <c r="F88" s="322"/>
      <c r="G88" s="322"/>
      <c r="H88" s="322"/>
      <c r="I88" s="322"/>
      <c r="J88" s="322"/>
      <c r="K88" s="322"/>
      <c r="L88" s="322"/>
      <c r="M88" s="322"/>
      <c r="N88" s="322"/>
      <c r="O88" s="322"/>
      <c r="P88" s="322"/>
      <c r="Q88" s="322"/>
      <c r="R88" s="322"/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  <c r="AJ88" s="322"/>
      <c r="AK88" s="322"/>
      <c r="AL88" s="322"/>
      <c r="AM88" s="322"/>
      <c r="AN88" s="322"/>
      <c r="AO88" s="322"/>
      <c r="AP88" s="322"/>
      <c r="AQ88" s="322"/>
      <c r="AR88" s="322"/>
      <c r="AS88" s="322"/>
      <c r="AT88" s="322"/>
      <c r="AU88" s="322"/>
      <c r="AV88" s="322"/>
      <c r="AW88" s="322"/>
      <c r="AX88" s="322"/>
      <c r="AY88" s="322"/>
      <c r="AZ88" s="322"/>
      <c r="BA88" s="322"/>
      <c r="BB88" s="322"/>
      <c r="BC88" s="322"/>
      <c r="BD88" s="322"/>
      <c r="BE88" s="322"/>
      <c r="BF88" s="322"/>
      <c r="BG88" s="322"/>
      <c r="BH88" s="322"/>
      <c r="BI88" s="322"/>
      <c r="BJ88" s="322"/>
      <c r="BK88" s="322"/>
      <c r="BL88" s="322"/>
      <c r="BM88" s="322"/>
      <c r="BN88" s="322"/>
      <c r="BO88" s="322"/>
      <c r="BP88" s="322"/>
      <c r="BQ88" s="322"/>
      <c r="BR88" s="322"/>
      <c r="BS88" s="322"/>
      <c r="BT88" s="322"/>
      <c r="BU88" s="322"/>
      <c r="BV88" s="322"/>
      <c r="BW88" s="322"/>
      <c r="BX88" s="322"/>
      <c r="BY88" s="322"/>
      <c r="BZ88" s="322"/>
      <c r="CA88" s="322"/>
      <c r="CB88" s="322"/>
      <c r="CC88" s="322"/>
      <c r="CD88" s="322"/>
      <c r="CE88" s="322"/>
    </row>
    <row r="89" spans="1:83" x14ac:dyDescent="0.25">
      <c r="A89" s="322" t="s">
        <v>343</v>
      </c>
      <c r="B89" s="359" t="str">
        <f>Sources!D4</f>
        <v>AHP Subsidy</v>
      </c>
    </row>
    <row r="90" spans="1:83" x14ac:dyDescent="0.25">
      <c r="A90" s="322" t="s">
        <v>344</v>
      </c>
      <c r="B90" s="359">
        <f>Sources!C4</f>
        <v>1</v>
      </c>
    </row>
    <row r="91" spans="1:83" x14ac:dyDescent="0.25">
      <c r="A91" s="322" t="s">
        <v>345</v>
      </c>
      <c r="B91" s="399">
        <f>Sources!E4</f>
        <v>0</v>
      </c>
    </row>
    <row r="92" spans="1:83" x14ac:dyDescent="0.25">
      <c r="A92" s="322" t="s">
        <v>346</v>
      </c>
      <c r="B92" s="365">
        <f>Sources!H4</f>
        <v>0</v>
      </c>
    </row>
    <row r="93" spans="1:83" x14ac:dyDescent="0.25">
      <c r="A93" s="322" t="s">
        <v>347</v>
      </c>
      <c r="B93" s="366">
        <f>Sources!F4</f>
        <v>0</v>
      </c>
    </row>
    <row r="94" spans="1:83" x14ac:dyDescent="0.25">
      <c r="A94" s="322" t="s">
        <v>348</v>
      </c>
      <c r="B94" s="352" t="str">
        <f>Sources!K4</f>
        <v>N</v>
      </c>
    </row>
    <row r="95" spans="1:83" s="323" customFormat="1" x14ac:dyDescent="0.25">
      <c r="A95" s="324" t="s">
        <v>349</v>
      </c>
      <c r="B95" s="362" t="str">
        <f>Sources!$D$15</f>
        <v>HOUSING</v>
      </c>
      <c r="D95" s="322"/>
      <c r="E95" s="322"/>
      <c r="F95" s="322"/>
      <c r="G95" s="322"/>
      <c r="H95" s="322"/>
      <c r="I95" s="322"/>
      <c r="J95" s="322"/>
      <c r="K95" s="322"/>
      <c r="L95" s="322"/>
      <c r="M95" s="322"/>
      <c r="N95" s="322"/>
      <c r="O95" s="322"/>
      <c r="P95" s="322"/>
      <c r="Q95" s="322"/>
      <c r="R95" s="322"/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  <c r="AJ95" s="322"/>
      <c r="AK95" s="322"/>
      <c r="AL95" s="322"/>
      <c r="AM95" s="322"/>
      <c r="AN95" s="322"/>
      <c r="AO95" s="322"/>
      <c r="AP95" s="322"/>
      <c r="AQ95" s="322"/>
      <c r="AR95" s="322"/>
      <c r="AS95" s="322"/>
      <c r="AT95" s="322"/>
      <c r="AU95" s="322"/>
      <c r="AV95" s="322"/>
      <c r="AW95" s="322"/>
      <c r="AX95" s="322"/>
      <c r="AY95" s="322"/>
      <c r="AZ95" s="322"/>
      <c r="BA95" s="322"/>
      <c r="BB95" s="322"/>
      <c r="BC95" s="322"/>
      <c r="BD95" s="322"/>
      <c r="BE95" s="322"/>
      <c r="BF95" s="322"/>
      <c r="BG95" s="322"/>
      <c r="BH95" s="322"/>
      <c r="BI95" s="322"/>
      <c r="BJ95" s="322"/>
      <c r="BK95" s="322"/>
      <c r="BL95" s="322"/>
      <c r="BM95" s="322"/>
      <c r="BN95" s="322"/>
      <c r="BO95" s="322"/>
      <c r="BP95" s="322"/>
      <c r="BQ95" s="322"/>
      <c r="BR95" s="322"/>
      <c r="BS95" s="322"/>
      <c r="BT95" s="322"/>
      <c r="BU95" s="322"/>
      <c r="BV95" s="322"/>
      <c r="BW95" s="322"/>
      <c r="BX95" s="322"/>
      <c r="BY95" s="322"/>
      <c r="BZ95" s="322"/>
      <c r="CA95" s="322"/>
      <c r="CB95" s="322"/>
      <c r="CC95" s="322"/>
      <c r="CD95" s="322"/>
      <c r="CE95" s="322"/>
    </row>
    <row r="96" spans="1:83" s="323" customFormat="1" x14ac:dyDescent="0.25">
      <c r="A96" s="324" t="s">
        <v>350</v>
      </c>
      <c r="B96" s="356">
        <f>Sources!G4</f>
        <v>0</v>
      </c>
      <c r="D96" s="322"/>
      <c r="E96" s="322"/>
      <c r="F96" s="322"/>
      <c r="G96" s="322"/>
      <c r="H96" s="322"/>
      <c r="I96" s="322"/>
      <c r="J96" s="322"/>
      <c r="K96" s="322"/>
      <c r="L96" s="322"/>
      <c r="M96" s="322"/>
      <c r="N96" s="322"/>
      <c r="O96" s="322"/>
      <c r="P96" s="322"/>
      <c r="Q96" s="322"/>
      <c r="R96" s="322"/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  <c r="AJ96" s="322"/>
      <c r="AK96" s="322"/>
      <c r="AL96" s="322"/>
      <c r="AM96" s="322"/>
      <c r="AN96" s="322"/>
      <c r="AO96" s="322"/>
      <c r="AP96" s="322"/>
      <c r="AQ96" s="322"/>
      <c r="AR96" s="322"/>
      <c r="AS96" s="322"/>
      <c r="AT96" s="322"/>
      <c r="AU96" s="322"/>
      <c r="AV96" s="322"/>
      <c r="AW96" s="322"/>
      <c r="AX96" s="322"/>
      <c r="AY96" s="322"/>
      <c r="AZ96" s="322"/>
      <c r="BA96" s="322"/>
      <c r="BB96" s="322"/>
      <c r="BC96" s="322"/>
      <c r="BD96" s="322"/>
      <c r="BE96" s="322"/>
      <c r="BF96" s="322"/>
      <c r="BG96" s="322"/>
      <c r="BH96" s="322"/>
      <c r="BI96" s="322"/>
      <c r="BJ96" s="322"/>
      <c r="BK96" s="322"/>
      <c r="BL96" s="322"/>
      <c r="BM96" s="322"/>
      <c r="BN96" s="322"/>
      <c r="BO96" s="322"/>
      <c r="BP96" s="322"/>
      <c r="BQ96" s="322"/>
      <c r="BR96" s="322"/>
      <c r="BS96" s="322"/>
      <c r="BT96" s="322"/>
      <c r="BU96" s="322"/>
      <c r="BV96" s="322"/>
      <c r="BW96" s="322"/>
      <c r="BX96" s="322"/>
      <c r="BY96" s="322"/>
      <c r="BZ96" s="322"/>
      <c r="CA96" s="322"/>
      <c r="CB96" s="322"/>
      <c r="CC96" s="322"/>
      <c r="CD96" s="322"/>
      <c r="CE96" s="322"/>
    </row>
    <row r="97" spans="1:83" s="323" customFormat="1" x14ac:dyDescent="0.25">
      <c r="A97" s="324" t="s">
        <v>351</v>
      </c>
      <c r="B97" s="367">
        <f>Sources!I4</f>
        <v>0</v>
      </c>
      <c r="D97" s="322"/>
      <c r="E97" s="322"/>
      <c r="F97" s="322"/>
      <c r="G97" s="322"/>
      <c r="H97" s="322"/>
      <c r="I97" s="322"/>
      <c r="J97" s="322"/>
      <c r="K97" s="322"/>
      <c r="L97" s="322"/>
      <c r="M97" s="322"/>
      <c r="N97" s="322"/>
      <c r="O97" s="322"/>
      <c r="P97" s="322"/>
      <c r="Q97" s="322"/>
      <c r="R97" s="322"/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  <c r="AJ97" s="322"/>
      <c r="AK97" s="322"/>
      <c r="AL97" s="322"/>
      <c r="AM97" s="322"/>
      <c r="AN97" s="322"/>
      <c r="AO97" s="322"/>
      <c r="AP97" s="322"/>
      <c r="AQ97" s="322"/>
      <c r="AR97" s="322"/>
      <c r="AS97" s="322"/>
      <c r="AT97" s="322"/>
      <c r="AU97" s="322"/>
      <c r="AV97" s="322"/>
      <c r="AW97" s="322"/>
      <c r="AX97" s="322"/>
      <c r="AY97" s="322"/>
      <c r="AZ97" s="322"/>
      <c r="BA97" s="322"/>
      <c r="BB97" s="322"/>
      <c r="BC97" s="322"/>
      <c r="BD97" s="322"/>
      <c r="BE97" s="322"/>
      <c r="BF97" s="322"/>
      <c r="BG97" s="322"/>
      <c r="BH97" s="322"/>
      <c r="BI97" s="322"/>
      <c r="BJ97" s="322"/>
      <c r="BK97" s="322"/>
      <c r="BL97" s="322"/>
      <c r="BM97" s="322"/>
      <c r="BN97" s="322"/>
      <c r="BO97" s="322"/>
      <c r="BP97" s="322"/>
      <c r="BQ97" s="322"/>
      <c r="BR97" s="322"/>
      <c r="BS97" s="322"/>
      <c r="BT97" s="322"/>
      <c r="BU97" s="322"/>
      <c r="BV97" s="322"/>
      <c r="BW97" s="322"/>
      <c r="BX97" s="322"/>
      <c r="BY97" s="322"/>
      <c r="BZ97" s="322"/>
      <c r="CA97" s="322"/>
      <c r="CB97" s="322"/>
      <c r="CC97" s="322"/>
      <c r="CD97" s="322"/>
      <c r="CE97" s="322"/>
    </row>
    <row r="98" spans="1:83" s="323" customFormat="1" x14ac:dyDescent="0.25">
      <c r="A98" s="324" t="s">
        <v>352</v>
      </c>
      <c r="B98" s="368" t="str">
        <f>Sources!J4</f>
        <v>N</v>
      </c>
      <c r="D98" s="322"/>
      <c r="E98" s="322"/>
      <c r="F98" s="322"/>
      <c r="G98" s="322"/>
      <c r="H98" s="322"/>
      <c r="I98" s="322"/>
      <c r="J98" s="322"/>
      <c r="K98" s="322"/>
      <c r="L98" s="322"/>
      <c r="M98" s="322"/>
      <c r="N98" s="322"/>
      <c r="O98" s="322"/>
      <c r="P98" s="322"/>
      <c r="Q98" s="322"/>
      <c r="R98" s="322"/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  <c r="AJ98" s="322"/>
      <c r="AK98" s="322"/>
      <c r="AL98" s="322"/>
      <c r="AM98" s="322"/>
      <c r="AN98" s="322"/>
      <c r="AO98" s="322"/>
      <c r="AP98" s="322"/>
      <c r="AQ98" s="322"/>
      <c r="AR98" s="322"/>
      <c r="AS98" s="322"/>
      <c r="AT98" s="322"/>
      <c r="AU98" s="322"/>
      <c r="AV98" s="322"/>
      <c r="AW98" s="322"/>
      <c r="AX98" s="322"/>
      <c r="AY98" s="322"/>
      <c r="AZ98" s="322"/>
      <c r="BA98" s="322"/>
      <c r="BB98" s="322"/>
      <c r="BC98" s="322"/>
      <c r="BD98" s="322"/>
      <c r="BE98" s="322"/>
      <c r="BF98" s="322"/>
      <c r="BG98" s="322"/>
      <c r="BH98" s="322"/>
      <c r="BI98" s="322"/>
      <c r="BJ98" s="322"/>
      <c r="BK98" s="322"/>
      <c r="BL98" s="322"/>
      <c r="BM98" s="322"/>
      <c r="BN98" s="322"/>
      <c r="BO98" s="322"/>
      <c r="BP98" s="322"/>
      <c r="BQ98" s="322"/>
      <c r="BR98" s="322"/>
      <c r="BS98" s="322"/>
      <c r="BT98" s="322"/>
      <c r="BU98" s="322"/>
      <c r="BV98" s="322"/>
      <c r="BW98" s="322"/>
      <c r="BX98" s="322"/>
      <c r="BY98" s="322"/>
      <c r="BZ98" s="322"/>
      <c r="CA98" s="322"/>
      <c r="CB98" s="322"/>
      <c r="CC98" s="322"/>
      <c r="CD98" s="322"/>
      <c r="CE98" s="322"/>
    </row>
    <row r="99" spans="1:83" s="323" customFormat="1" x14ac:dyDescent="0.25">
      <c r="A99" s="324" t="s">
        <v>353</v>
      </c>
      <c r="B99" s="338">
        <f>Sources!A4</f>
        <v>1</v>
      </c>
      <c r="D99" s="322"/>
      <c r="E99" s="322"/>
      <c r="F99" s="322"/>
      <c r="G99" s="322"/>
      <c r="H99" s="322"/>
      <c r="I99" s="322"/>
      <c r="J99" s="322"/>
      <c r="K99" s="322"/>
      <c r="L99" s="322"/>
      <c r="M99" s="322"/>
      <c r="N99" s="322"/>
      <c r="O99" s="322"/>
      <c r="P99" s="322"/>
      <c r="Q99" s="322"/>
      <c r="R99" s="322"/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  <c r="AJ99" s="322"/>
      <c r="AK99" s="322"/>
      <c r="AL99" s="322"/>
      <c r="AM99" s="322"/>
      <c r="AN99" s="322"/>
      <c r="AO99" s="322"/>
      <c r="AP99" s="322"/>
      <c r="AQ99" s="322"/>
      <c r="AR99" s="322"/>
      <c r="AS99" s="322"/>
      <c r="AT99" s="322"/>
      <c r="AU99" s="322"/>
      <c r="AV99" s="322"/>
      <c r="AW99" s="322"/>
      <c r="AX99" s="322"/>
      <c r="AY99" s="322"/>
      <c r="AZ99" s="322"/>
      <c r="BA99" s="322"/>
      <c r="BB99" s="322"/>
      <c r="BC99" s="322"/>
      <c r="BD99" s="322"/>
      <c r="BE99" s="322"/>
      <c r="BF99" s="322"/>
      <c r="BG99" s="322"/>
      <c r="BH99" s="322"/>
      <c r="BI99" s="322"/>
      <c r="BJ99" s="322"/>
      <c r="BK99" s="322"/>
      <c r="BL99" s="322"/>
      <c r="BM99" s="322"/>
      <c r="BN99" s="322"/>
      <c r="BO99" s="322"/>
      <c r="BP99" s="322"/>
      <c r="BQ99" s="322"/>
      <c r="BR99" s="322"/>
      <c r="BS99" s="322"/>
      <c r="BT99" s="322"/>
      <c r="BU99" s="322"/>
      <c r="BV99" s="322"/>
      <c r="BW99" s="322"/>
      <c r="BX99" s="322"/>
      <c r="BY99" s="322"/>
      <c r="BZ99" s="322"/>
      <c r="CA99" s="322"/>
      <c r="CB99" s="322"/>
      <c r="CC99" s="322"/>
      <c r="CD99" s="322"/>
      <c r="CE99" s="322"/>
    </row>
    <row r="100" spans="1:83" x14ac:dyDescent="0.25">
      <c r="A100" s="322" t="s">
        <v>354</v>
      </c>
      <c r="B100" s="369" t="str">
        <f>Sources!D13</f>
        <v>In-Kind Sources</v>
      </c>
    </row>
    <row r="101" spans="1:83" x14ac:dyDescent="0.25">
      <c r="A101" s="322" t="s">
        <v>355</v>
      </c>
      <c r="B101" s="370">
        <f>Sources!C13</f>
        <v>16</v>
      </c>
    </row>
    <row r="102" spans="1:83" x14ac:dyDescent="0.25">
      <c r="A102" s="322" t="s">
        <v>356</v>
      </c>
      <c r="B102" s="360">
        <f>Sources!E13</f>
        <v>0</v>
      </c>
    </row>
    <row r="103" spans="1:83" x14ac:dyDescent="0.25">
      <c r="A103" s="322" t="s">
        <v>357</v>
      </c>
      <c r="B103" s="361">
        <f>Sources!H13</f>
        <v>0</v>
      </c>
    </row>
    <row r="104" spans="1:83" x14ac:dyDescent="0.25">
      <c r="A104" s="322" t="s">
        <v>358</v>
      </c>
      <c r="B104" s="360">
        <f>Sources!F13</f>
        <v>0</v>
      </c>
    </row>
    <row r="105" spans="1:83" x14ac:dyDescent="0.25">
      <c r="A105" s="322" t="s">
        <v>359</v>
      </c>
      <c r="B105" s="370" t="str">
        <f>Sources!K13</f>
        <v>N</v>
      </c>
    </row>
    <row r="106" spans="1:83" s="323" customFormat="1" x14ac:dyDescent="0.25">
      <c r="A106" s="324" t="s">
        <v>360</v>
      </c>
      <c r="B106" s="362" t="s">
        <v>229</v>
      </c>
      <c r="D106" s="322"/>
      <c r="E106" s="322"/>
      <c r="F106" s="322"/>
      <c r="G106" s="322"/>
      <c r="H106" s="322"/>
      <c r="I106" s="322"/>
      <c r="J106" s="322"/>
      <c r="K106" s="322"/>
      <c r="L106" s="322"/>
      <c r="M106" s="322"/>
      <c r="N106" s="322"/>
      <c r="O106" s="322"/>
      <c r="P106" s="322"/>
      <c r="Q106" s="322"/>
      <c r="R106" s="322"/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  <c r="AJ106" s="322"/>
      <c r="AK106" s="322"/>
      <c r="AL106" s="322"/>
      <c r="AM106" s="322"/>
      <c r="AN106" s="322"/>
      <c r="AO106" s="322"/>
      <c r="AP106" s="322"/>
      <c r="AQ106" s="322"/>
      <c r="AR106" s="322"/>
      <c r="AS106" s="322"/>
      <c r="AT106" s="322"/>
      <c r="AU106" s="322"/>
      <c r="AV106" s="322"/>
      <c r="AW106" s="322"/>
      <c r="AX106" s="322"/>
      <c r="AY106" s="322"/>
      <c r="AZ106" s="322"/>
      <c r="BA106" s="322"/>
      <c r="BB106" s="322"/>
      <c r="BC106" s="322"/>
      <c r="BD106" s="322"/>
      <c r="BE106" s="322"/>
      <c r="BF106" s="322"/>
      <c r="BG106" s="322"/>
      <c r="BH106" s="322"/>
      <c r="BI106" s="322"/>
      <c r="BJ106" s="322"/>
      <c r="BK106" s="322"/>
      <c r="BL106" s="322"/>
      <c r="BM106" s="322"/>
      <c r="BN106" s="322"/>
      <c r="BO106" s="322"/>
      <c r="BP106" s="322"/>
      <c r="BQ106" s="322"/>
      <c r="BR106" s="322"/>
      <c r="BS106" s="322"/>
      <c r="BT106" s="322"/>
      <c r="BU106" s="322"/>
      <c r="BV106" s="322"/>
      <c r="BW106" s="322"/>
      <c r="BX106" s="322"/>
      <c r="BY106" s="322"/>
      <c r="BZ106" s="322"/>
      <c r="CA106" s="322"/>
      <c r="CB106" s="322"/>
      <c r="CC106" s="322"/>
      <c r="CD106" s="322"/>
      <c r="CE106" s="322"/>
    </row>
    <row r="107" spans="1:83" s="323" customFormat="1" x14ac:dyDescent="0.25">
      <c r="A107" s="324" t="s">
        <v>361</v>
      </c>
      <c r="B107" s="356">
        <f>Sources!G13</f>
        <v>0</v>
      </c>
      <c r="D107" s="322"/>
      <c r="E107" s="322"/>
      <c r="F107" s="322"/>
      <c r="G107" s="322"/>
      <c r="H107" s="322"/>
      <c r="I107" s="322"/>
      <c r="J107" s="322"/>
      <c r="K107" s="322"/>
      <c r="L107" s="322"/>
      <c r="M107" s="322"/>
      <c r="N107" s="322"/>
      <c r="O107" s="322"/>
      <c r="P107" s="322"/>
      <c r="Q107" s="322"/>
      <c r="R107" s="322"/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  <c r="AJ107" s="322"/>
      <c r="AK107" s="322"/>
      <c r="AL107" s="322"/>
      <c r="AM107" s="322"/>
      <c r="AN107" s="322"/>
      <c r="AO107" s="322"/>
      <c r="AP107" s="322"/>
      <c r="AQ107" s="322"/>
      <c r="AR107" s="322"/>
      <c r="AS107" s="322"/>
      <c r="AT107" s="322"/>
      <c r="AU107" s="322"/>
      <c r="AV107" s="322"/>
      <c r="AW107" s="322"/>
      <c r="AX107" s="322"/>
      <c r="AY107" s="322"/>
      <c r="AZ107" s="322"/>
      <c r="BA107" s="322"/>
      <c r="BB107" s="322"/>
      <c r="BC107" s="322"/>
      <c r="BD107" s="322"/>
      <c r="BE107" s="322"/>
      <c r="BF107" s="322"/>
      <c r="BG107" s="322"/>
      <c r="BH107" s="322"/>
      <c r="BI107" s="322"/>
      <c r="BJ107" s="322"/>
      <c r="BK107" s="322"/>
      <c r="BL107" s="322"/>
      <c r="BM107" s="322"/>
      <c r="BN107" s="322"/>
      <c r="BO107" s="322"/>
      <c r="BP107" s="322"/>
      <c r="BQ107" s="322"/>
      <c r="BR107" s="322"/>
      <c r="BS107" s="322"/>
      <c r="BT107" s="322"/>
      <c r="BU107" s="322"/>
      <c r="BV107" s="322"/>
      <c r="BW107" s="322"/>
      <c r="BX107" s="322"/>
      <c r="BY107" s="322"/>
      <c r="BZ107" s="322"/>
      <c r="CA107" s="322"/>
      <c r="CB107" s="322"/>
      <c r="CC107" s="322"/>
      <c r="CD107" s="322"/>
      <c r="CE107" s="322"/>
    </row>
    <row r="108" spans="1:83" s="323" customFormat="1" x14ac:dyDescent="0.25">
      <c r="A108" s="324" t="s">
        <v>362</v>
      </c>
      <c r="B108" s="367">
        <f>Sources!I13</f>
        <v>0</v>
      </c>
      <c r="D108" s="322"/>
      <c r="E108" s="322"/>
      <c r="F108" s="322"/>
      <c r="G108" s="322"/>
      <c r="H108" s="322"/>
      <c r="I108" s="322"/>
      <c r="J108" s="322"/>
      <c r="K108" s="322"/>
      <c r="L108" s="322"/>
      <c r="M108" s="322"/>
      <c r="N108" s="322"/>
      <c r="O108" s="322"/>
      <c r="P108" s="322"/>
      <c r="Q108" s="322"/>
      <c r="R108" s="322"/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  <c r="AJ108" s="322"/>
      <c r="AK108" s="322"/>
      <c r="AL108" s="322"/>
      <c r="AM108" s="322"/>
      <c r="AN108" s="322"/>
      <c r="AO108" s="322"/>
      <c r="AP108" s="322"/>
      <c r="AQ108" s="322"/>
      <c r="AR108" s="322"/>
      <c r="AS108" s="322"/>
      <c r="AT108" s="322"/>
      <c r="AU108" s="322"/>
      <c r="AV108" s="322"/>
      <c r="AW108" s="322"/>
      <c r="AX108" s="322"/>
      <c r="AY108" s="322"/>
      <c r="AZ108" s="322"/>
      <c r="BA108" s="322"/>
      <c r="BB108" s="322"/>
      <c r="BC108" s="322"/>
      <c r="BD108" s="322"/>
      <c r="BE108" s="322"/>
      <c r="BF108" s="322"/>
      <c r="BG108" s="322"/>
      <c r="BH108" s="322"/>
      <c r="BI108" s="322"/>
      <c r="BJ108" s="322"/>
      <c r="BK108" s="322"/>
      <c r="BL108" s="322"/>
      <c r="BM108" s="322"/>
      <c r="BN108" s="322"/>
      <c r="BO108" s="322"/>
      <c r="BP108" s="322"/>
      <c r="BQ108" s="322"/>
      <c r="BR108" s="322"/>
      <c r="BS108" s="322"/>
      <c r="BT108" s="322"/>
      <c r="BU108" s="322"/>
      <c r="BV108" s="322"/>
      <c r="BW108" s="322"/>
      <c r="BX108" s="322"/>
      <c r="BY108" s="322"/>
      <c r="BZ108" s="322"/>
      <c r="CA108" s="322"/>
      <c r="CB108" s="322"/>
      <c r="CC108" s="322"/>
      <c r="CD108" s="322"/>
      <c r="CE108" s="322"/>
    </row>
    <row r="109" spans="1:83" s="323" customFormat="1" x14ac:dyDescent="0.25">
      <c r="A109" s="324" t="s">
        <v>363</v>
      </c>
      <c r="B109" s="368" t="str">
        <f>Sources!J13</f>
        <v>N</v>
      </c>
      <c r="D109" s="322"/>
      <c r="E109" s="322"/>
      <c r="F109" s="322"/>
      <c r="G109" s="322"/>
      <c r="H109" s="322"/>
      <c r="I109" s="322"/>
      <c r="J109" s="322"/>
      <c r="K109" s="322"/>
      <c r="L109" s="322"/>
      <c r="M109" s="322"/>
      <c r="N109" s="322"/>
      <c r="O109" s="322"/>
      <c r="P109" s="322"/>
      <c r="Q109" s="322"/>
      <c r="R109" s="322"/>
      <c r="S109" s="322"/>
      <c r="T109" s="322"/>
      <c r="U109" s="322"/>
      <c r="V109" s="322"/>
      <c r="W109" s="322"/>
      <c r="X109" s="322"/>
      <c r="Y109" s="322"/>
      <c r="Z109" s="322"/>
      <c r="AA109" s="322"/>
      <c r="AB109" s="322"/>
      <c r="AC109" s="322"/>
      <c r="AD109" s="322"/>
      <c r="AE109" s="322"/>
      <c r="AF109" s="322"/>
      <c r="AG109" s="322"/>
      <c r="AH109" s="322"/>
      <c r="AI109" s="322"/>
      <c r="AJ109" s="322"/>
      <c r="AK109" s="322"/>
      <c r="AL109" s="322"/>
      <c r="AM109" s="322"/>
      <c r="AN109" s="322"/>
      <c r="AO109" s="322"/>
      <c r="AP109" s="322"/>
      <c r="AQ109" s="322"/>
      <c r="AR109" s="322"/>
      <c r="AS109" s="322"/>
      <c r="AT109" s="322"/>
      <c r="AU109" s="322"/>
      <c r="AV109" s="322"/>
      <c r="AW109" s="322"/>
      <c r="AX109" s="322"/>
      <c r="AY109" s="322"/>
      <c r="AZ109" s="322"/>
      <c r="BA109" s="322"/>
      <c r="BB109" s="322"/>
      <c r="BC109" s="322"/>
      <c r="BD109" s="322"/>
      <c r="BE109" s="322"/>
      <c r="BF109" s="322"/>
      <c r="BG109" s="322"/>
      <c r="BH109" s="322"/>
      <c r="BI109" s="322"/>
      <c r="BJ109" s="322"/>
      <c r="BK109" s="322"/>
      <c r="BL109" s="322"/>
      <c r="BM109" s="322"/>
      <c r="BN109" s="322"/>
      <c r="BO109" s="322"/>
      <c r="BP109" s="322"/>
      <c r="BQ109" s="322"/>
      <c r="BR109" s="322"/>
      <c r="BS109" s="322"/>
      <c r="BT109" s="322"/>
      <c r="BU109" s="322"/>
      <c r="BV109" s="322"/>
      <c r="BW109" s="322"/>
      <c r="BX109" s="322"/>
      <c r="BY109" s="322"/>
      <c r="BZ109" s="322"/>
      <c r="CA109" s="322"/>
      <c r="CB109" s="322"/>
      <c r="CC109" s="322"/>
      <c r="CD109" s="322"/>
      <c r="CE109" s="322"/>
    </row>
    <row r="110" spans="1:83" s="323" customFormat="1" x14ac:dyDescent="0.25">
      <c r="A110" s="324" t="s">
        <v>364</v>
      </c>
      <c r="B110" s="338">
        <f>Sources!A13</f>
        <v>10</v>
      </c>
      <c r="D110" s="322"/>
      <c r="E110" s="322"/>
      <c r="F110" s="322"/>
      <c r="G110" s="322"/>
      <c r="H110" s="322"/>
      <c r="I110" s="322"/>
      <c r="J110" s="322"/>
      <c r="K110" s="322"/>
      <c r="L110" s="322"/>
      <c r="M110" s="322"/>
      <c r="N110" s="322"/>
      <c r="O110" s="322"/>
      <c r="P110" s="322"/>
      <c r="Q110" s="322"/>
      <c r="R110" s="322"/>
      <c r="S110" s="322"/>
      <c r="T110" s="322"/>
      <c r="U110" s="322"/>
      <c r="V110" s="322"/>
      <c r="W110" s="322"/>
      <c r="X110" s="322"/>
      <c r="Y110" s="322"/>
      <c r="Z110" s="322"/>
      <c r="AA110" s="322"/>
      <c r="AB110" s="322"/>
      <c r="AC110" s="322"/>
      <c r="AD110" s="322"/>
      <c r="AE110" s="322"/>
      <c r="AF110" s="322"/>
      <c r="AG110" s="322"/>
      <c r="AH110" s="322"/>
      <c r="AI110" s="322"/>
      <c r="AJ110" s="322"/>
      <c r="AK110" s="322"/>
      <c r="AL110" s="322"/>
      <c r="AM110" s="322"/>
      <c r="AN110" s="322"/>
      <c r="AO110" s="322"/>
      <c r="AP110" s="322"/>
      <c r="AQ110" s="322"/>
      <c r="AR110" s="322"/>
      <c r="AS110" s="322"/>
      <c r="AT110" s="322"/>
      <c r="AU110" s="322"/>
      <c r="AV110" s="322"/>
      <c r="AW110" s="322"/>
      <c r="AX110" s="322"/>
      <c r="AY110" s="322"/>
      <c r="AZ110" s="322"/>
      <c r="BA110" s="322"/>
      <c r="BB110" s="322"/>
      <c r="BC110" s="322"/>
      <c r="BD110" s="322"/>
      <c r="BE110" s="322"/>
      <c r="BF110" s="322"/>
      <c r="BG110" s="322"/>
      <c r="BH110" s="322"/>
      <c r="BI110" s="322"/>
      <c r="BJ110" s="322"/>
      <c r="BK110" s="322"/>
      <c r="BL110" s="322"/>
      <c r="BM110" s="322"/>
      <c r="BN110" s="322"/>
      <c r="BO110" s="322"/>
      <c r="BP110" s="322"/>
      <c r="BQ110" s="322"/>
      <c r="BR110" s="322"/>
      <c r="BS110" s="322"/>
      <c r="BT110" s="322"/>
      <c r="BU110" s="322"/>
      <c r="BV110" s="322"/>
      <c r="BW110" s="322"/>
      <c r="BX110" s="322"/>
      <c r="BY110" s="322"/>
      <c r="BZ110" s="322"/>
      <c r="CA110" s="322"/>
      <c r="CB110" s="322"/>
      <c r="CC110" s="322"/>
      <c r="CD110" s="322"/>
      <c r="CE110" s="322"/>
    </row>
    <row r="111" spans="1:83" x14ac:dyDescent="0.25">
      <c r="A111" s="322" t="s">
        <v>365</v>
      </c>
      <c r="B111" s="359">
        <v>0</v>
      </c>
      <c r="C111" s="322" t="s">
        <v>366</v>
      </c>
    </row>
    <row r="112" spans="1:83" x14ac:dyDescent="0.25">
      <c r="A112" s="322" t="s">
        <v>367</v>
      </c>
      <c r="B112" s="359">
        <v>15</v>
      </c>
      <c r="C112" s="322" t="s">
        <v>368</v>
      </c>
    </row>
    <row r="113" spans="1:83" x14ac:dyDescent="0.25">
      <c r="A113" s="322" t="s">
        <v>369</v>
      </c>
      <c r="B113" s="366">
        <v>0</v>
      </c>
    </row>
    <row r="114" spans="1:83" x14ac:dyDescent="0.25">
      <c r="A114" s="322" t="s">
        <v>370</v>
      </c>
      <c r="B114" s="365">
        <v>0</v>
      </c>
    </row>
    <row r="115" spans="1:83" x14ac:dyDescent="0.25">
      <c r="A115" s="322" t="s">
        <v>371</v>
      </c>
      <c r="B115" s="366">
        <v>0</v>
      </c>
    </row>
    <row r="116" spans="1:83" x14ac:dyDescent="0.25">
      <c r="A116" s="322" t="s">
        <v>372</v>
      </c>
      <c r="B116" s="370" t="s">
        <v>203</v>
      </c>
    </row>
    <row r="117" spans="1:83" s="323" customFormat="1" x14ac:dyDescent="0.25">
      <c r="A117" s="324" t="s">
        <v>373</v>
      </c>
      <c r="B117" s="367">
        <v>0</v>
      </c>
      <c r="D117" s="322"/>
      <c r="E117" s="322"/>
      <c r="F117" s="322"/>
      <c r="G117" s="322"/>
      <c r="H117" s="322"/>
      <c r="I117" s="322"/>
      <c r="J117" s="322"/>
      <c r="K117" s="322"/>
      <c r="L117" s="322"/>
      <c r="M117" s="322"/>
      <c r="N117" s="322"/>
      <c r="O117" s="322"/>
      <c r="P117" s="322"/>
      <c r="Q117" s="322"/>
      <c r="R117" s="322"/>
      <c r="S117" s="322"/>
      <c r="T117" s="322"/>
      <c r="U117" s="322"/>
      <c r="V117" s="322"/>
      <c r="W117" s="322"/>
      <c r="X117" s="322"/>
      <c r="Y117" s="322"/>
      <c r="Z117" s="322"/>
      <c r="AA117" s="322"/>
      <c r="AB117" s="322"/>
      <c r="AC117" s="322"/>
      <c r="AD117" s="322"/>
      <c r="AE117" s="322"/>
      <c r="AF117" s="322"/>
      <c r="AG117" s="322"/>
      <c r="AH117" s="322"/>
      <c r="AI117" s="322"/>
      <c r="AJ117" s="322"/>
      <c r="AK117" s="322"/>
      <c r="AL117" s="322"/>
      <c r="AM117" s="322"/>
      <c r="AN117" s="322"/>
      <c r="AO117" s="322"/>
      <c r="AP117" s="322"/>
      <c r="AQ117" s="322"/>
      <c r="AR117" s="322"/>
      <c r="AS117" s="322"/>
      <c r="AT117" s="322"/>
      <c r="AU117" s="322"/>
      <c r="AV117" s="322"/>
      <c r="AW117" s="322"/>
      <c r="AX117" s="322"/>
      <c r="AY117" s="322"/>
      <c r="AZ117" s="322"/>
      <c r="BA117" s="322"/>
      <c r="BB117" s="322"/>
      <c r="BC117" s="322"/>
      <c r="BD117" s="322"/>
      <c r="BE117" s="322"/>
      <c r="BF117" s="322"/>
      <c r="BG117" s="322"/>
      <c r="BH117" s="322"/>
      <c r="BI117" s="322"/>
      <c r="BJ117" s="322"/>
      <c r="BK117" s="322"/>
      <c r="BL117" s="322"/>
      <c r="BM117" s="322"/>
      <c r="BN117" s="322"/>
      <c r="BO117" s="322"/>
      <c r="BP117" s="322"/>
      <c r="BQ117" s="322"/>
      <c r="BR117" s="322"/>
      <c r="BS117" s="322"/>
      <c r="BT117" s="322"/>
      <c r="BU117" s="322"/>
      <c r="BV117" s="322"/>
      <c r="BW117" s="322"/>
      <c r="BX117" s="322"/>
      <c r="BY117" s="322"/>
      <c r="BZ117" s="322"/>
      <c r="CA117" s="322"/>
      <c r="CB117" s="322"/>
      <c r="CC117" s="322"/>
      <c r="CD117" s="322"/>
      <c r="CE117" s="322"/>
    </row>
    <row r="118" spans="1:83" s="323" customFormat="1" x14ac:dyDescent="0.25">
      <c r="A118" s="324" t="s">
        <v>374</v>
      </c>
      <c r="B118" s="356">
        <v>0</v>
      </c>
      <c r="D118" s="322"/>
      <c r="E118" s="322"/>
      <c r="F118" s="322"/>
      <c r="G118" s="322"/>
      <c r="H118" s="322"/>
      <c r="I118" s="322"/>
      <c r="J118" s="322"/>
      <c r="K118" s="322"/>
      <c r="L118" s="322"/>
      <c r="M118" s="322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322"/>
      <c r="Y118" s="322"/>
      <c r="Z118" s="322"/>
      <c r="AA118" s="322"/>
      <c r="AB118" s="322"/>
      <c r="AC118" s="322"/>
      <c r="AD118" s="322"/>
      <c r="AE118" s="322"/>
      <c r="AF118" s="322"/>
      <c r="AG118" s="322"/>
      <c r="AH118" s="322"/>
      <c r="AI118" s="322"/>
      <c r="AJ118" s="322"/>
      <c r="AK118" s="322"/>
      <c r="AL118" s="322"/>
      <c r="AM118" s="322"/>
      <c r="AN118" s="322"/>
      <c r="AO118" s="322"/>
      <c r="AP118" s="322"/>
      <c r="AQ118" s="322"/>
      <c r="AR118" s="322"/>
      <c r="AS118" s="322"/>
      <c r="AT118" s="322"/>
      <c r="AU118" s="322"/>
      <c r="AV118" s="322"/>
      <c r="AW118" s="322"/>
      <c r="AX118" s="322"/>
      <c r="AY118" s="322"/>
      <c r="AZ118" s="322"/>
      <c r="BA118" s="322"/>
      <c r="BB118" s="322"/>
      <c r="BC118" s="322"/>
      <c r="BD118" s="322"/>
      <c r="BE118" s="322"/>
      <c r="BF118" s="322"/>
      <c r="BG118" s="322"/>
      <c r="BH118" s="322"/>
      <c r="BI118" s="322"/>
      <c r="BJ118" s="322"/>
      <c r="BK118" s="322"/>
      <c r="BL118" s="322"/>
      <c r="BM118" s="322"/>
      <c r="BN118" s="322"/>
      <c r="BO118" s="322"/>
      <c r="BP118" s="322"/>
      <c r="BQ118" s="322"/>
      <c r="BR118" s="322"/>
      <c r="BS118" s="322"/>
      <c r="BT118" s="322"/>
      <c r="BU118" s="322"/>
      <c r="BV118" s="322"/>
      <c r="BW118" s="322"/>
      <c r="BX118" s="322"/>
      <c r="BY118" s="322"/>
      <c r="BZ118" s="322"/>
      <c r="CA118" s="322"/>
      <c r="CB118" s="322"/>
      <c r="CC118" s="322"/>
      <c r="CD118" s="322"/>
      <c r="CE118" s="322"/>
    </row>
    <row r="119" spans="1:83" s="323" customFormat="1" x14ac:dyDescent="0.25">
      <c r="A119" s="324" t="s">
        <v>375</v>
      </c>
      <c r="B119" s="367">
        <v>0</v>
      </c>
      <c r="D119" s="322"/>
      <c r="E119" s="322"/>
      <c r="F119" s="322"/>
      <c r="G119" s="322"/>
      <c r="H119" s="322"/>
      <c r="I119" s="322"/>
      <c r="J119" s="322"/>
      <c r="K119" s="322"/>
      <c r="L119" s="322"/>
      <c r="M119" s="322"/>
      <c r="N119" s="322"/>
      <c r="O119" s="322"/>
      <c r="P119" s="322"/>
      <c r="Q119" s="322"/>
      <c r="R119" s="322"/>
      <c r="S119" s="322"/>
      <c r="T119" s="322"/>
      <c r="U119" s="322"/>
      <c r="V119" s="322"/>
      <c r="W119" s="322"/>
      <c r="X119" s="322"/>
      <c r="Y119" s="322"/>
      <c r="Z119" s="322"/>
      <c r="AA119" s="322"/>
      <c r="AB119" s="322"/>
      <c r="AC119" s="322"/>
      <c r="AD119" s="322"/>
      <c r="AE119" s="322"/>
      <c r="AF119" s="322"/>
      <c r="AG119" s="322"/>
      <c r="AH119" s="322"/>
      <c r="AI119" s="322"/>
      <c r="AJ119" s="322"/>
      <c r="AK119" s="322"/>
      <c r="AL119" s="322"/>
      <c r="AM119" s="322"/>
      <c r="AN119" s="322"/>
      <c r="AO119" s="322"/>
      <c r="AP119" s="322"/>
      <c r="AQ119" s="322"/>
      <c r="AR119" s="322"/>
      <c r="AS119" s="322"/>
      <c r="AT119" s="322"/>
      <c r="AU119" s="322"/>
      <c r="AV119" s="322"/>
      <c r="AW119" s="322"/>
      <c r="AX119" s="322"/>
      <c r="AY119" s="322"/>
      <c r="AZ119" s="322"/>
      <c r="BA119" s="322"/>
      <c r="BB119" s="322"/>
      <c r="BC119" s="322"/>
      <c r="BD119" s="322"/>
      <c r="BE119" s="322"/>
      <c r="BF119" s="322"/>
      <c r="BG119" s="322"/>
      <c r="BH119" s="322"/>
      <c r="BI119" s="322"/>
      <c r="BJ119" s="322"/>
      <c r="BK119" s="322"/>
      <c r="BL119" s="322"/>
      <c r="BM119" s="322"/>
      <c r="BN119" s="322"/>
      <c r="BO119" s="322"/>
      <c r="BP119" s="322"/>
      <c r="BQ119" s="322"/>
      <c r="BR119" s="322"/>
      <c r="BS119" s="322"/>
      <c r="BT119" s="322"/>
      <c r="BU119" s="322"/>
      <c r="BV119" s="322"/>
      <c r="BW119" s="322"/>
      <c r="BX119" s="322"/>
      <c r="BY119" s="322"/>
      <c r="BZ119" s="322"/>
      <c r="CA119" s="322"/>
      <c r="CB119" s="322"/>
      <c r="CC119" s="322"/>
      <c r="CD119" s="322"/>
      <c r="CE119" s="322"/>
    </row>
    <row r="120" spans="1:83" s="323" customFormat="1" x14ac:dyDescent="0.25">
      <c r="A120" s="324" t="s">
        <v>376</v>
      </c>
      <c r="B120" s="368">
        <v>0</v>
      </c>
      <c r="D120" s="322"/>
      <c r="E120" s="322"/>
      <c r="F120" s="322"/>
      <c r="G120" s="322"/>
      <c r="H120" s="322"/>
      <c r="I120" s="322"/>
      <c r="J120" s="322"/>
      <c r="K120" s="322"/>
      <c r="L120" s="322"/>
      <c r="M120" s="322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322"/>
      <c r="Y120" s="322"/>
      <c r="Z120" s="322"/>
      <c r="AA120" s="322"/>
      <c r="AB120" s="322"/>
      <c r="AC120" s="322"/>
      <c r="AD120" s="322"/>
      <c r="AE120" s="322"/>
      <c r="AF120" s="322"/>
      <c r="AG120" s="322"/>
      <c r="AH120" s="322"/>
      <c r="AI120" s="322"/>
      <c r="AJ120" s="322"/>
      <c r="AK120" s="322"/>
      <c r="AL120" s="322"/>
      <c r="AM120" s="322"/>
      <c r="AN120" s="322"/>
      <c r="AO120" s="322"/>
      <c r="AP120" s="322"/>
      <c r="AQ120" s="322"/>
      <c r="AR120" s="322"/>
      <c r="AS120" s="322"/>
      <c r="AT120" s="322"/>
      <c r="AU120" s="322"/>
      <c r="AV120" s="322"/>
      <c r="AW120" s="322"/>
      <c r="AX120" s="322"/>
      <c r="AY120" s="322"/>
      <c r="AZ120" s="322"/>
      <c r="BA120" s="322"/>
      <c r="BB120" s="322"/>
      <c r="BC120" s="322"/>
      <c r="BD120" s="322"/>
      <c r="BE120" s="322"/>
      <c r="BF120" s="322"/>
      <c r="BG120" s="322"/>
      <c r="BH120" s="322"/>
      <c r="BI120" s="322"/>
      <c r="BJ120" s="322"/>
      <c r="BK120" s="322"/>
      <c r="BL120" s="322"/>
      <c r="BM120" s="322"/>
      <c r="BN120" s="322"/>
      <c r="BO120" s="322"/>
      <c r="BP120" s="322"/>
      <c r="BQ120" s="322"/>
      <c r="BR120" s="322"/>
      <c r="BS120" s="322"/>
      <c r="BT120" s="322"/>
      <c r="BU120" s="322"/>
      <c r="BV120" s="322"/>
      <c r="BW120" s="322"/>
      <c r="BX120" s="322"/>
      <c r="BY120" s="322"/>
      <c r="BZ120" s="322"/>
      <c r="CA120" s="322"/>
      <c r="CB120" s="322"/>
      <c r="CC120" s="322"/>
      <c r="CD120" s="322"/>
      <c r="CE120" s="322"/>
    </row>
    <row r="121" spans="1:83" s="323" customFormat="1" x14ac:dyDescent="0.25">
      <c r="A121" s="324" t="s">
        <v>377</v>
      </c>
      <c r="B121" s="338">
        <v>11</v>
      </c>
      <c r="D121" s="322"/>
      <c r="E121" s="322"/>
      <c r="F121" s="322"/>
      <c r="G121" s="322"/>
      <c r="H121" s="322"/>
      <c r="I121" s="322"/>
      <c r="J121" s="322"/>
      <c r="K121" s="322"/>
      <c r="L121" s="322"/>
      <c r="M121" s="322"/>
      <c r="N121" s="322"/>
      <c r="O121" s="322"/>
      <c r="P121" s="322"/>
      <c r="Q121" s="322"/>
      <c r="R121" s="322"/>
      <c r="S121" s="322"/>
      <c r="T121" s="322"/>
      <c r="U121" s="322"/>
      <c r="V121" s="322"/>
      <c r="W121" s="322"/>
      <c r="X121" s="322"/>
      <c r="Y121" s="322"/>
      <c r="Z121" s="322"/>
      <c r="AA121" s="322"/>
      <c r="AB121" s="322"/>
      <c r="AC121" s="322"/>
      <c r="AD121" s="322"/>
      <c r="AE121" s="322"/>
      <c r="AF121" s="322"/>
      <c r="AG121" s="322"/>
      <c r="AH121" s="322"/>
      <c r="AI121" s="322"/>
      <c r="AJ121" s="322"/>
      <c r="AK121" s="322"/>
      <c r="AL121" s="322"/>
      <c r="AM121" s="322"/>
      <c r="AN121" s="322"/>
      <c r="AO121" s="322"/>
      <c r="AP121" s="322"/>
      <c r="AQ121" s="322"/>
      <c r="AR121" s="322"/>
      <c r="AS121" s="322"/>
      <c r="AT121" s="322"/>
      <c r="AU121" s="322"/>
      <c r="AV121" s="322"/>
      <c r="AW121" s="322"/>
      <c r="AX121" s="322"/>
      <c r="AY121" s="322"/>
      <c r="AZ121" s="322"/>
      <c r="BA121" s="322"/>
      <c r="BB121" s="322"/>
      <c r="BC121" s="322"/>
      <c r="BD121" s="322"/>
      <c r="BE121" s="322"/>
      <c r="BF121" s="322"/>
      <c r="BG121" s="322"/>
      <c r="BH121" s="322"/>
      <c r="BI121" s="322"/>
      <c r="BJ121" s="322"/>
      <c r="BK121" s="322"/>
      <c r="BL121" s="322"/>
      <c r="BM121" s="322"/>
      <c r="BN121" s="322"/>
      <c r="BO121" s="322"/>
      <c r="BP121" s="322"/>
      <c r="BQ121" s="322"/>
      <c r="BR121" s="322"/>
      <c r="BS121" s="322"/>
      <c r="BT121" s="322"/>
      <c r="BU121" s="322"/>
      <c r="BV121" s="322"/>
      <c r="BW121" s="322"/>
      <c r="BX121" s="322"/>
      <c r="BY121" s="322"/>
      <c r="BZ121" s="322"/>
      <c r="CA121" s="322"/>
      <c r="CB121" s="322"/>
      <c r="CC121" s="322"/>
      <c r="CD121" s="322"/>
      <c r="CE121" s="322"/>
    </row>
    <row r="122" spans="1:83" x14ac:dyDescent="0.25">
      <c r="A122" s="322" t="s">
        <v>378</v>
      </c>
      <c r="B122" s="359">
        <v>0</v>
      </c>
    </row>
    <row r="123" spans="1:83" x14ac:dyDescent="0.25">
      <c r="A123" s="322" t="s">
        <v>379</v>
      </c>
      <c r="B123" s="359">
        <v>15</v>
      </c>
    </row>
    <row r="124" spans="1:83" x14ac:dyDescent="0.25">
      <c r="A124" s="322" t="s">
        <v>380</v>
      </c>
      <c r="B124" s="366">
        <v>0</v>
      </c>
    </row>
    <row r="125" spans="1:83" x14ac:dyDescent="0.25">
      <c r="A125" s="322" t="s">
        <v>381</v>
      </c>
      <c r="B125" s="365">
        <v>0</v>
      </c>
    </row>
    <row r="126" spans="1:83" x14ac:dyDescent="0.25">
      <c r="A126" s="322" t="s">
        <v>382</v>
      </c>
      <c r="B126" s="366">
        <v>0</v>
      </c>
    </row>
    <row r="127" spans="1:83" x14ac:dyDescent="0.25">
      <c r="A127" s="322" t="s">
        <v>383</v>
      </c>
      <c r="B127" s="370" t="s">
        <v>203</v>
      </c>
    </row>
    <row r="128" spans="1:83" s="323" customFormat="1" x14ac:dyDescent="0.25">
      <c r="A128" s="324" t="s">
        <v>384</v>
      </c>
      <c r="B128" s="367">
        <v>0</v>
      </c>
      <c r="D128" s="322"/>
      <c r="E128" s="322"/>
      <c r="F128" s="322"/>
      <c r="G128" s="322"/>
      <c r="H128" s="322"/>
      <c r="I128" s="322"/>
      <c r="J128" s="322"/>
      <c r="K128" s="322"/>
      <c r="L128" s="322"/>
      <c r="M128" s="322"/>
      <c r="N128" s="322"/>
      <c r="O128" s="322"/>
      <c r="P128" s="322"/>
      <c r="Q128" s="322"/>
      <c r="R128" s="322"/>
      <c r="S128" s="322"/>
      <c r="T128" s="322"/>
      <c r="U128" s="322"/>
      <c r="V128" s="322"/>
      <c r="W128" s="322"/>
      <c r="X128" s="322"/>
      <c r="Y128" s="322"/>
      <c r="Z128" s="322"/>
      <c r="AA128" s="322"/>
      <c r="AB128" s="322"/>
      <c r="AC128" s="322"/>
      <c r="AD128" s="322"/>
      <c r="AE128" s="322"/>
      <c r="AF128" s="322"/>
      <c r="AG128" s="322"/>
      <c r="AH128" s="322"/>
      <c r="AI128" s="322"/>
      <c r="AJ128" s="322"/>
      <c r="AK128" s="322"/>
      <c r="AL128" s="322"/>
      <c r="AM128" s="322"/>
      <c r="AN128" s="322"/>
      <c r="AO128" s="322"/>
      <c r="AP128" s="322"/>
      <c r="AQ128" s="322"/>
      <c r="AR128" s="322"/>
      <c r="AS128" s="322"/>
      <c r="AT128" s="322"/>
      <c r="AU128" s="322"/>
      <c r="AV128" s="322"/>
      <c r="AW128" s="322"/>
      <c r="AX128" s="322"/>
      <c r="AY128" s="322"/>
      <c r="AZ128" s="322"/>
      <c r="BA128" s="322"/>
      <c r="BB128" s="322"/>
      <c r="BC128" s="322"/>
      <c r="BD128" s="322"/>
      <c r="BE128" s="322"/>
      <c r="BF128" s="322"/>
      <c r="BG128" s="322"/>
      <c r="BH128" s="322"/>
      <c r="BI128" s="322"/>
      <c r="BJ128" s="322"/>
      <c r="BK128" s="322"/>
      <c r="BL128" s="322"/>
      <c r="BM128" s="322"/>
      <c r="BN128" s="322"/>
      <c r="BO128" s="322"/>
      <c r="BP128" s="322"/>
      <c r="BQ128" s="322"/>
      <c r="BR128" s="322"/>
      <c r="BS128" s="322"/>
      <c r="BT128" s="322"/>
      <c r="BU128" s="322"/>
      <c r="BV128" s="322"/>
      <c r="BW128" s="322"/>
      <c r="BX128" s="322"/>
      <c r="BY128" s="322"/>
      <c r="BZ128" s="322"/>
      <c r="CA128" s="322"/>
      <c r="CB128" s="322"/>
      <c r="CC128" s="322"/>
      <c r="CD128" s="322"/>
      <c r="CE128" s="322"/>
    </row>
    <row r="129" spans="1:247" s="323" customFormat="1" x14ac:dyDescent="0.25">
      <c r="A129" s="324" t="s">
        <v>385</v>
      </c>
      <c r="B129" s="356">
        <v>0</v>
      </c>
      <c r="D129" s="322"/>
      <c r="E129" s="322"/>
      <c r="F129" s="322"/>
      <c r="G129" s="322"/>
      <c r="H129" s="322"/>
      <c r="I129" s="322"/>
      <c r="J129" s="322"/>
      <c r="K129" s="322"/>
      <c r="L129" s="322"/>
      <c r="M129" s="322"/>
      <c r="N129" s="322"/>
      <c r="O129" s="322"/>
      <c r="P129" s="322"/>
      <c r="Q129" s="322"/>
      <c r="R129" s="322"/>
      <c r="S129" s="322"/>
      <c r="T129" s="322"/>
      <c r="U129" s="322"/>
      <c r="V129" s="322"/>
      <c r="W129" s="322"/>
      <c r="X129" s="322"/>
      <c r="Y129" s="322"/>
      <c r="Z129" s="322"/>
      <c r="AA129" s="322"/>
      <c r="AB129" s="322"/>
      <c r="AC129" s="322"/>
      <c r="AD129" s="322"/>
      <c r="AE129" s="322"/>
      <c r="AF129" s="322"/>
      <c r="AG129" s="322"/>
      <c r="AH129" s="322"/>
      <c r="AI129" s="322"/>
      <c r="AJ129" s="322"/>
      <c r="AK129" s="322"/>
      <c r="AL129" s="322"/>
      <c r="AM129" s="322"/>
      <c r="AN129" s="322"/>
      <c r="AO129" s="322"/>
      <c r="AP129" s="322"/>
      <c r="AQ129" s="322"/>
      <c r="AR129" s="322"/>
      <c r="AS129" s="322"/>
      <c r="AT129" s="322"/>
      <c r="AU129" s="322"/>
      <c r="AV129" s="322"/>
      <c r="AW129" s="322"/>
      <c r="AX129" s="322"/>
      <c r="AY129" s="322"/>
      <c r="AZ129" s="322"/>
      <c r="BA129" s="322"/>
      <c r="BB129" s="322"/>
      <c r="BC129" s="322"/>
      <c r="BD129" s="322"/>
      <c r="BE129" s="322"/>
      <c r="BF129" s="322"/>
      <c r="BG129" s="322"/>
      <c r="BH129" s="322"/>
      <c r="BI129" s="322"/>
      <c r="BJ129" s="322"/>
      <c r="BK129" s="322"/>
      <c r="BL129" s="322"/>
      <c r="BM129" s="322"/>
      <c r="BN129" s="322"/>
      <c r="BO129" s="322"/>
      <c r="BP129" s="322"/>
      <c r="BQ129" s="322"/>
      <c r="BR129" s="322"/>
      <c r="BS129" s="322"/>
      <c r="BT129" s="322"/>
      <c r="BU129" s="322"/>
      <c r="BV129" s="322"/>
      <c r="BW129" s="322"/>
      <c r="BX129" s="322"/>
      <c r="BY129" s="322"/>
      <c r="BZ129" s="322"/>
      <c r="CA129" s="322"/>
      <c r="CB129" s="322"/>
      <c r="CC129" s="322"/>
      <c r="CD129" s="322"/>
      <c r="CE129" s="322"/>
    </row>
    <row r="130" spans="1:247" s="323" customFormat="1" x14ac:dyDescent="0.25">
      <c r="A130" s="324" t="s">
        <v>386</v>
      </c>
      <c r="B130" s="367">
        <v>0</v>
      </c>
      <c r="D130" s="322"/>
      <c r="E130" s="322"/>
      <c r="F130" s="322"/>
      <c r="G130" s="322"/>
      <c r="H130" s="322"/>
      <c r="I130" s="322"/>
      <c r="J130" s="322"/>
      <c r="K130" s="322"/>
      <c r="L130" s="322"/>
      <c r="M130" s="322"/>
      <c r="N130" s="322"/>
      <c r="O130" s="322"/>
      <c r="P130" s="322"/>
      <c r="Q130" s="322"/>
      <c r="R130" s="322"/>
      <c r="S130" s="322"/>
      <c r="T130" s="322"/>
      <c r="U130" s="322"/>
      <c r="V130" s="322"/>
      <c r="W130" s="322"/>
      <c r="X130" s="322"/>
      <c r="Y130" s="322"/>
      <c r="Z130" s="322"/>
      <c r="AA130" s="322"/>
      <c r="AB130" s="322"/>
      <c r="AC130" s="322"/>
      <c r="AD130" s="322"/>
      <c r="AE130" s="322"/>
      <c r="AF130" s="322"/>
      <c r="AG130" s="322"/>
      <c r="AH130" s="322"/>
      <c r="AI130" s="322"/>
      <c r="AJ130" s="322"/>
      <c r="AK130" s="322"/>
      <c r="AL130" s="322"/>
      <c r="AM130" s="322"/>
      <c r="AN130" s="322"/>
      <c r="AO130" s="322"/>
      <c r="AP130" s="322"/>
      <c r="AQ130" s="322"/>
      <c r="AR130" s="322"/>
      <c r="AS130" s="322"/>
      <c r="AT130" s="322"/>
      <c r="AU130" s="322"/>
      <c r="AV130" s="322"/>
      <c r="AW130" s="322"/>
      <c r="AX130" s="322"/>
      <c r="AY130" s="322"/>
      <c r="AZ130" s="322"/>
      <c r="BA130" s="322"/>
      <c r="BB130" s="322"/>
      <c r="BC130" s="322"/>
      <c r="BD130" s="322"/>
      <c r="BE130" s="322"/>
      <c r="BF130" s="322"/>
      <c r="BG130" s="322"/>
      <c r="BH130" s="322"/>
      <c r="BI130" s="322"/>
      <c r="BJ130" s="322"/>
      <c r="BK130" s="322"/>
      <c r="BL130" s="322"/>
      <c r="BM130" s="322"/>
      <c r="BN130" s="322"/>
      <c r="BO130" s="322"/>
      <c r="BP130" s="322"/>
      <c r="BQ130" s="322"/>
      <c r="BR130" s="322"/>
      <c r="BS130" s="322"/>
      <c r="BT130" s="322"/>
      <c r="BU130" s="322"/>
      <c r="BV130" s="322"/>
      <c r="BW130" s="322"/>
      <c r="BX130" s="322"/>
      <c r="BY130" s="322"/>
      <c r="BZ130" s="322"/>
      <c r="CA130" s="322"/>
      <c r="CB130" s="322"/>
      <c r="CC130" s="322"/>
      <c r="CD130" s="322"/>
      <c r="CE130" s="322"/>
    </row>
    <row r="131" spans="1:247" s="323" customFormat="1" x14ac:dyDescent="0.25">
      <c r="A131" s="324" t="s">
        <v>387</v>
      </c>
      <c r="B131" s="368">
        <v>0</v>
      </c>
      <c r="D131" s="322"/>
      <c r="E131" s="322"/>
      <c r="F131" s="322"/>
      <c r="G131" s="322"/>
      <c r="H131" s="322"/>
      <c r="I131" s="322"/>
      <c r="J131" s="322"/>
      <c r="K131" s="322"/>
      <c r="L131" s="322"/>
      <c r="M131" s="322"/>
      <c r="N131" s="322"/>
      <c r="O131" s="322"/>
      <c r="P131" s="322"/>
      <c r="Q131" s="322"/>
      <c r="R131" s="322"/>
      <c r="S131" s="322"/>
      <c r="T131" s="322"/>
      <c r="U131" s="322"/>
      <c r="V131" s="322"/>
      <c r="W131" s="322"/>
      <c r="X131" s="322"/>
      <c r="Y131" s="322"/>
      <c r="Z131" s="322"/>
      <c r="AA131" s="322"/>
      <c r="AB131" s="322"/>
      <c r="AC131" s="322"/>
      <c r="AD131" s="322"/>
      <c r="AE131" s="322"/>
      <c r="AF131" s="322"/>
      <c r="AG131" s="322"/>
      <c r="AH131" s="322"/>
      <c r="AI131" s="322"/>
      <c r="AJ131" s="322"/>
      <c r="AK131" s="322"/>
      <c r="AL131" s="322"/>
      <c r="AM131" s="322"/>
      <c r="AN131" s="322"/>
      <c r="AO131" s="322"/>
      <c r="AP131" s="322"/>
      <c r="AQ131" s="322"/>
      <c r="AR131" s="322"/>
      <c r="AS131" s="322"/>
      <c r="AT131" s="322"/>
      <c r="AU131" s="322"/>
      <c r="AV131" s="322"/>
      <c r="AW131" s="322"/>
      <c r="AX131" s="322"/>
      <c r="AY131" s="322"/>
      <c r="AZ131" s="322"/>
      <c r="BA131" s="322"/>
      <c r="BB131" s="322"/>
      <c r="BC131" s="322"/>
      <c r="BD131" s="322"/>
      <c r="BE131" s="322"/>
      <c r="BF131" s="322"/>
      <c r="BG131" s="322"/>
      <c r="BH131" s="322"/>
      <c r="BI131" s="322"/>
      <c r="BJ131" s="322"/>
      <c r="BK131" s="322"/>
      <c r="BL131" s="322"/>
      <c r="BM131" s="322"/>
      <c r="BN131" s="322"/>
      <c r="BO131" s="322"/>
      <c r="BP131" s="322"/>
      <c r="BQ131" s="322"/>
      <c r="BR131" s="322"/>
      <c r="BS131" s="322"/>
      <c r="BT131" s="322"/>
      <c r="BU131" s="322"/>
      <c r="BV131" s="322"/>
      <c r="BW131" s="322"/>
      <c r="BX131" s="322"/>
      <c r="BY131" s="322"/>
      <c r="BZ131" s="322"/>
      <c r="CA131" s="322"/>
      <c r="CB131" s="322"/>
      <c r="CC131" s="322"/>
      <c r="CD131" s="322"/>
      <c r="CE131" s="322"/>
    </row>
    <row r="132" spans="1:247" s="323" customFormat="1" x14ac:dyDescent="0.25">
      <c r="A132" s="324" t="s">
        <v>388</v>
      </c>
      <c r="B132" s="338">
        <v>12</v>
      </c>
      <c r="D132" s="322"/>
      <c r="E132" s="322"/>
      <c r="F132" s="322"/>
      <c r="G132" s="322"/>
      <c r="H132" s="322"/>
      <c r="I132" s="322"/>
      <c r="J132" s="322"/>
      <c r="K132" s="322"/>
      <c r="L132" s="322"/>
      <c r="M132" s="322"/>
      <c r="N132" s="322"/>
      <c r="O132" s="322"/>
      <c r="P132" s="322"/>
      <c r="Q132" s="322"/>
      <c r="R132" s="322"/>
      <c r="S132" s="322"/>
      <c r="T132" s="322"/>
      <c r="U132" s="322"/>
      <c r="V132" s="322"/>
      <c r="W132" s="322"/>
      <c r="X132" s="322"/>
      <c r="Y132" s="322"/>
      <c r="Z132" s="322"/>
      <c r="AA132" s="322"/>
      <c r="AB132" s="322"/>
      <c r="AC132" s="322"/>
      <c r="AD132" s="322"/>
      <c r="AE132" s="322"/>
      <c r="AF132" s="322"/>
      <c r="AG132" s="322"/>
      <c r="AH132" s="322"/>
      <c r="AI132" s="322"/>
      <c r="AJ132" s="322"/>
      <c r="AK132" s="322"/>
      <c r="AL132" s="322"/>
      <c r="AM132" s="322"/>
      <c r="AN132" s="322"/>
      <c r="AO132" s="322"/>
      <c r="AP132" s="322"/>
      <c r="AQ132" s="322"/>
      <c r="AR132" s="322"/>
      <c r="AS132" s="322"/>
      <c r="AT132" s="322"/>
      <c r="AU132" s="322"/>
      <c r="AV132" s="322"/>
      <c r="AW132" s="322"/>
      <c r="AX132" s="322"/>
      <c r="AY132" s="322"/>
      <c r="AZ132" s="322"/>
      <c r="BA132" s="322"/>
      <c r="BB132" s="322"/>
      <c r="BC132" s="322"/>
      <c r="BD132" s="322"/>
      <c r="BE132" s="322"/>
      <c r="BF132" s="322"/>
      <c r="BG132" s="322"/>
      <c r="BH132" s="322"/>
      <c r="BI132" s="322"/>
      <c r="BJ132" s="322"/>
      <c r="BK132" s="322"/>
      <c r="BL132" s="322"/>
      <c r="BM132" s="322"/>
      <c r="BN132" s="322"/>
      <c r="BO132" s="322"/>
      <c r="BP132" s="322"/>
      <c r="BQ132" s="322"/>
      <c r="BR132" s="322"/>
      <c r="BS132" s="322"/>
      <c r="BT132" s="322"/>
      <c r="BU132" s="322"/>
      <c r="BV132" s="322"/>
      <c r="BW132" s="322"/>
      <c r="BX132" s="322"/>
      <c r="BY132" s="322"/>
      <c r="BZ132" s="322"/>
      <c r="CA132" s="322"/>
      <c r="CB132" s="322"/>
      <c r="CC132" s="322"/>
      <c r="CD132" s="322"/>
      <c r="CE132" s="322"/>
    </row>
    <row r="133" spans="1:247" x14ac:dyDescent="0.25">
      <c r="A133" s="322" t="s">
        <v>389</v>
      </c>
      <c r="B133" s="359">
        <v>0</v>
      </c>
    </row>
    <row r="134" spans="1:247" x14ac:dyDescent="0.25">
      <c r="A134" s="322" t="s">
        <v>390</v>
      </c>
      <c r="B134" s="371">
        <v>15</v>
      </c>
    </row>
    <row r="135" spans="1:247" x14ac:dyDescent="0.25">
      <c r="A135" s="322" t="s">
        <v>391</v>
      </c>
      <c r="B135" s="366">
        <v>0</v>
      </c>
    </row>
    <row r="136" spans="1:247" x14ac:dyDescent="0.25">
      <c r="A136" s="322" t="s">
        <v>392</v>
      </c>
      <c r="B136" s="365">
        <v>0</v>
      </c>
    </row>
    <row r="137" spans="1:247" x14ac:dyDescent="0.25">
      <c r="A137" s="322" t="s">
        <v>393</v>
      </c>
      <c r="B137" s="366">
        <v>0</v>
      </c>
    </row>
    <row r="138" spans="1:247" x14ac:dyDescent="0.25">
      <c r="A138" s="322" t="s">
        <v>394</v>
      </c>
      <c r="B138" s="370" t="s">
        <v>203</v>
      </c>
    </row>
    <row r="139" spans="1:247" s="323" customFormat="1" x14ac:dyDescent="0.25">
      <c r="A139" s="324" t="s">
        <v>395</v>
      </c>
      <c r="B139" s="367">
        <v>0</v>
      </c>
      <c r="D139" s="322"/>
      <c r="E139" s="322"/>
      <c r="F139" s="322"/>
      <c r="G139" s="322"/>
      <c r="H139" s="322"/>
      <c r="I139" s="322"/>
      <c r="J139" s="322"/>
      <c r="K139" s="322"/>
      <c r="L139" s="322"/>
      <c r="M139" s="322"/>
      <c r="N139" s="322"/>
      <c r="O139" s="322"/>
      <c r="P139" s="322"/>
      <c r="Q139" s="322"/>
      <c r="R139" s="322"/>
      <c r="S139" s="322"/>
      <c r="T139" s="322"/>
      <c r="U139" s="322"/>
      <c r="V139" s="322"/>
      <c r="W139" s="322"/>
      <c r="X139" s="322"/>
      <c r="Y139" s="322"/>
      <c r="Z139" s="322"/>
      <c r="AA139" s="322"/>
      <c r="AB139" s="322"/>
      <c r="AC139" s="322"/>
      <c r="AD139" s="322"/>
      <c r="AE139" s="322"/>
      <c r="AF139" s="322"/>
      <c r="AG139" s="322"/>
      <c r="AH139" s="322"/>
      <c r="AI139" s="322"/>
      <c r="AJ139" s="322"/>
      <c r="AK139" s="322"/>
      <c r="AL139" s="322"/>
      <c r="AM139" s="322"/>
      <c r="AN139" s="322"/>
      <c r="AO139" s="322"/>
      <c r="AP139" s="322"/>
      <c r="AQ139" s="322"/>
      <c r="AR139" s="322"/>
      <c r="AS139" s="322"/>
      <c r="AT139" s="322"/>
      <c r="AU139" s="322"/>
      <c r="AV139" s="322"/>
      <c r="AW139" s="322"/>
      <c r="AX139" s="322"/>
      <c r="AY139" s="322"/>
      <c r="AZ139" s="322"/>
      <c r="BA139" s="322"/>
      <c r="BB139" s="322"/>
      <c r="BC139" s="322"/>
      <c r="BD139" s="322"/>
      <c r="BE139" s="322"/>
      <c r="BF139" s="322"/>
      <c r="BG139" s="322"/>
      <c r="BH139" s="322"/>
      <c r="BI139" s="322"/>
      <c r="BJ139" s="322"/>
      <c r="BK139" s="322"/>
      <c r="BL139" s="322"/>
      <c r="BM139" s="322"/>
      <c r="BN139" s="322"/>
      <c r="BO139" s="322"/>
      <c r="BP139" s="322"/>
      <c r="BQ139" s="322"/>
      <c r="BR139" s="322"/>
      <c r="BS139" s="322"/>
      <c r="BT139" s="322"/>
      <c r="BU139" s="322"/>
      <c r="BV139" s="322"/>
      <c r="BW139" s="322"/>
      <c r="BX139" s="322"/>
      <c r="BY139" s="322"/>
      <c r="BZ139" s="322"/>
      <c r="CA139" s="322"/>
      <c r="CB139" s="322"/>
      <c r="CC139" s="322"/>
      <c r="CD139" s="322"/>
      <c r="CE139" s="322"/>
    </row>
    <row r="140" spans="1:247" s="323" customFormat="1" x14ac:dyDescent="0.25">
      <c r="A140" s="324" t="s">
        <v>396</v>
      </c>
      <c r="B140" s="356">
        <v>0</v>
      </c>
      <c r="D140" s="322"/>
      <c r="E140" s="322"/>
      <c r="F140" s="322"/>
      <c r="G140" s="322"/>
      <c r="H140" s="322"/>
      <c r="I140" s="322"/>
      <c r="J140" s="322"/>
      <c r="K140" s="322"/>
      <c r="L140" s="322"/>
      <c r="M140" s="322"/>
      <c r="N140" s="322"/>
      <c r="O140" s="322"/>
      <c r="P140" s="322"/>
      <c r="Q140" s="322"/>
      <c r="R140" s="322"/>
      <c r="S140" s="322"/>
      <c r="T140" s="322"/>
      <c r="U140" s="322"/>
      <c r="V140" s="322"/>
      <c r="W140" s="322"/>
      <c r="X140" s="322"/>
      <c r="Y140" s="322"/>
      <c r="Z140" s="322"/>
      <c r="AA140" s="322"/>
      <c r="AB140" s="322"/>
      <c r="AC140" s="322"/>
      <c r="AD140" s="322"/>
      <c r="AE140" s="322"/>
      <c r="AF140" s="322"/>
      <c r="AG140" s="322"/>
      <c r="AH140" s="322"/>
      <c r="AI140" s="322"/>
      <c r="AJ140" s="322"/>
      <c r="AK140" s="322"/>
      <c r="AL140" s="322"/>
      <c r="AM140" s="322"/>
      <c r="AN140" s="322"/>
      <c r="AO140" s="322"/>
      <c r="AP140" s="322"/>
      <c r="AQ140" s="322"/>
      <c r="AR140" s="322"/>
      <c r="AS140" s="322"/>
      <c r="AT140" s="322"/>
      <c r="AU140" s="322"/>
      <c r="AV140" s="322"/>
      <c r="AW140" s="322"/>
      <c r="AX140" s="322"/>
      <c r="AY140" s="322"/>
      <c r="AZ140" s="322"/>
      <c r="BA140" s="322"/>
      <c r="BB140" s="322"/>
      <c r="BC140" s="322"/>
      <c r="BD140" s="322"/>
      <c r="BE140" s="322"/>
      <c r="BF140" s="322"/>
      <c r="BG140" s="322"/>
      <c r="BH140" s="322"/>
      <c r="BI140" s="322"/>
      <c r="BJ140" s="322"/>
      <c r="BK140" s="322"/>
      <c r="BL140" s="322"/>
      <c r="BM140" s="322"/>
      <c r="BN140" s="322"/>
      <c r="BO140" s="322"/>
      <c r="BP140" s="322"/>
      <c r="BQ140" s="322"/>
      <c r="BR140" s="322"/>
      <c r="BS140" s="322"/>
      <c r="BT140" s="322"/>
      <c r="BU140" s="322"/>
      <c r="BV140" s="322"/>
      <c r="BW140" s="322"/>
      <c r="BX140" s="322"/>
      <c r="BY140" s="322"/>
      <c r="BZ140" s="322"/>
      <c r="CA140" s="322"/>
      <c r="CB140" s="322"/>
      <c r="CC140" s="322"/>
      <c r="CD140" s="322"/>
      <c r="CE140" s="322"/>
    </row>
    <row r="141" spans="1:247" s="323" customFormat="1" x14ac:dyDescent="0.25">
      <c r="A141" s="324" t="s">
        <v>397</v>
      </c>
      <c r="B141" s="367">
        <v>0</v>
      </c>
      <c r="D141" s="322"/>
      <c r="E141" s="322"/>
      <c r="F141" s="322"/>
      <c r="G141" s="322"/>
      <c r="H141" s="322"/>
      <c r="I141" s="322"/>
      <c r="J141" s="322"/>
      <c r="K141" s="322"/>
      <c r="L141" s="322"/>
      <c r="M141" s="322"/>
      <c r="N141" s="322"/>
      <c r="O141" s="322"/>
      <c r="P141" s="322"/>
      <c r="Q141" s="322"/>
      <c r="R141" s="322"/>
      <c r="S141" s="322"/>
      <c r="T141" s="322"/>
      <c r="U141" s="322"/>
      <c r="V141" s="322"/>
      <c r="W141" s="322"/>
      <c r="X141" s="322"/>
      <c r="Y141" s="322"/>
      <c r="Z141" s="322"/>
      <c r="AA141" s="322"/>
      <c r="AB141" s="322"/>
      <c r="AC141" s="322"/>
      <c r="AD141" s="322"/>
      <c r="AE141" s="322"/>
      <c r="AF141" s="322"/>
      <c r="AG141" s="322"/>
      <c r="AH141" s="322"/>
      <c r="AI141" s="322"/>
      <c r="AJ141" s="322"/>
      <c r="AK141" s="322"/>
      <c r="AL141" s="322"/>
      <c r="AM141" s="322"/>
      <c r="AN141" s="322"/>
      <c r="AO141" s="322"/>
      <c r="AP141" s="322"/>
      <c r="AQ141" s="322"/>
      <c r="AR141" s="322"/>
      <c r="AS141" s="322"/>
      <c r="AT141" s="322"/>
      <c r="AU141" s="322"/>
      <c r="AV141" s="322"/>
      <c r="AW141" s="322"/>
      <c r="AX141" s="322"/>
      <c r="AY141" s="322"/>
      <c r="AZ141" s="322"/>
      <c r="BA141" s="322"/>
      <c r="BB141" s="322"/>
      <c r="BC141" s="322"/>
      <c r="BD141" s="322"/>
      <c r="BE141" s="322"/>
      <c r="BF141" s="322"/>
      <c r="BG141" s="322"/>
      <c r="BH141" s="322"/>
      <c r="BI141" s="322"/>
      <c r="BJ141" s="322"/>
      <c r="BK141" s="322"/>
      <c r="BL141" s="322"/>
      <c r="BM141" s="322"/>
      <c r="BN141" s="322"/>
      <c r="BO141" s="322"/>
      <c r="BP141" s="322"/>
      <c r="BQ141" s="322"/>
      <c r="BR141" s="322"/>
      <c r="BS141" s="322"/>
      <c r="BT141" s="322"/>
      <c r="BU141" s="322"/>
      <c r="BV141" s="322"/>
      <c r="BW141" s="322"/>
      <c r="BX141" s="322"/>
      <c r="BY141" s="322"/>
      <c r="BZ141" s="322"/>
      <c r="CA141" s="322"/>
      <c r="CB141" s="322"/>
      <c r="CC141" s="322"/>
      <c r="CD141" s="322"/>
      <c r="CE141" s="322"/>
    </row>
    <row r="142" spans="1:247" s="323" customFormat="1" x14ac:dyDescent="0.25">
      <c r="A142" s="324" t="s">
        <v>398</v>
      </c>
      <c r="B142" s="368">
        <v>0</v>
      </c>
      <c r="D142" s="322"/>
      <c r="E142" s="322"/>
      <c r="F142" s="322"/>
      <c r="G142" s="322"/>
      <c r="H142" s="322"/>
      <c r="I142" s="322"/>
      <c r="J142" s="322"/>
      <c r="K142" s="322"/>
      <c r="L142" s="322"/>
      <c r="M142" s="322"/>
      <c r="N142" s="322"/>
      <c r="O142" s="322"/>
      <c r="P142" s="322"/>
      <c r="Q142" s="322"/>
      <c r="R142" s="322"/>
      <c r="S142" s="322"/>
      <c r="T142" s="322"/>
      <c r="U142" s="322"/>
      <c r="V142" s="322"/>
      <c r="W142" s="322"/>
      <c r="X142" s="322"/>
      <c r="Y142" s="322"/>
      <c r="Z142" s="322"/>
      <c r="AA142" s="322"/>
      <c r="AB142" s="322"/>
      <c r="AC142" s="322"/>
      <c r="AD142" s="322"/>
      <c r="AE142" s="322"/>
      <c r="AF142" s="322"/>
      <c r="AG142" s="322"/>
      <c r="AH142" s="322"/>
      <c r="AI142" s="322"/>
      <c r="AJ142" s="322"/>
      <c r="AK142" s="322"/>
      <c r="AL142" s="322"/>
      <c r="AM142" s="322"/>
      <c r="AN142" s="322"/>
      <c r="AO142" s="322"/>
      <c r="AP142" s="322"/>
      <c r="AQ142" s="322"/>
      <c r="AR142" s="322"/>
      <c r="AS142" s="322"/>
      <c r="AT142" s="322"/>
      <c r="AU142" s="322"/>
      <c r="AV142" s="322"/>
      <c r="AW142" s="322"/>
      <c r="AX142" s="322"/>
      <c r="AY142" s="322"/>
      <c r="AZ142" s="322"/>
      <c r="BA142" s="322"/>
      <c r="BB142" s="322"/>
      <c r="BC142" s="322"/>
      <c r="BD142" s="322"/>
      <c r="BE142" s="322"/>
      <c r="BF142" s="322"/>
      <c r="BG142" s="322"/>
      <c r="BH142" s="322"/>
      <c r="BI142" s="322"/>
      <c r="BJ142" s="322"/>
      <c r="BK142" s="322"/>
      <c r="BL142" s="322"/>
      <c r="BM142" s="322"/>
      <c r="BN142" s="322"/>
      <c r="BO142" s="322"/>
      <c r="BP142" s="322"/>
      <c r="BQ142" s="322"/>
      <c r="BR142" s="322"/>
      <c r="BS142" s="322"/>
      <c r="BT142" s="322"/>
      <c r="BU142" s="322"/>
      <c r="BV142" s="322"/>
      <c r="BW142" s="322"/>
      <c r="BX142" s="322"/>
      <c r="BY142" s="322"/>
      <c r="BZ142" s="322"/>
      <c r="CA142" s="322"/>
      <c r="CB142" s="322"/>
      <c r="CC142" s="322"/>
      <c r="CD142" s="322"/>
      <c r="CE142" s="322"/>
    </row>
    <row r="143" spans="1:247" s="323" customFormat="1" x14ac:dyDescent="0.25">
      <c r="A143" s="324" t="s">
        <v>399</v>
      </c>
      <c r="B143" s="338">
        <v>13</v>
      </c>
      <c r="D143" s="322"/>
      <c r="E143" s="322"/>
      <c r="F143" s="322"/>
      <c r="G143" s="322"/>
      <c r="H143" s="322"/>
      <c r="I143" s="322"/>
      <c r="J143" s="322"/>
      <c r="K143" s="322"/>
      <c r="L143" s="322"/>
      <c r="M143" s="322"/>
      <c r="N143" s="322"/>
      <c r="O143" s="322"/>
      <c r="P143" s="322"/>
      <c r="Q143" s="322"/>
      <c r="R143" s="322"/>
      <c r="S143" s="322"/>
      <c r="T143" s="322"/>
      <c r="U143" s="322"/>
      <c r="V143" s="322"/>
      <c r="W143" s="322"/>
      <c r="X143" s="322"/>
      <c r="Y143" s="322"/>
      <c r="Z143" s="322"/>
      <c r="AA143" s="322"/>
      <c r="AB143" s="322"/>
      <c r="AC143" s="322"/>
      <c r="AD143" s="322"/>
      <c r="AE143" s="322"/>
      <c r="AF143" s="322"/>
      <c r="AG143" s="322"/>
      <c r="AH143" s="322"/>
      <c r="AI143" s="322"/>
      <c r="AJ143" s="322"/>
      <c r="AK143" s="322"/>
      <c r="AL143" s="322"/>
      <c r="AM143" s="322"/>
      <c r="AN143" s="322"/>
      <c r="AO143" s="322"/>
      <c r="AP143" s="322"/>
      <c r="AQ143" s="322"/>
      <c r="AR143" s="322"/>
      <c r="AS143" s="322"/>
      <c r="AT143" s="322"/>
      <c r="AU143" s="322"/>
      <c r="AV143" s="322"/>
      <c r="AW143" s="322"/>
      <c r="AX143" s="322"/>
      <c r="AY143" s="322"/>
      <c r="AZ143" s="322"/>
      <c r="BA143" s="322"/>
      <c r="BB143" s="322"/>
      <c r="BC143" s="322"/>
      <c r="BD143" s="322"/>
      <c r="BE143" s="322"/>
      <c r="BF143" s="322"/>
      <c r="BG143" s="322"/>
      <c r="BH143" s="322"/>
      <c r="BI143" s="322"/>
      <c r="BJ143" s="322"/>
      <c r="BK143" s="322"/>
      <c r="BL143" s="322"/>
      <c r="BM143" s="322"/>
      <c r="BN143" s="322"/>
      <c r="BO143" s="322"/>
      <c r="BP143" s="322"/>
      <c r="BQ143" s="322"/>
      <c r="BR143" s="322"/>
      <c r="BS143" s="322"/>
      <c r="BT143" s="322"/>
      <c r="BU143" s="322"/>
      <c r="BV143" s="322"/>
      <c r="BW143" s="322"/>
      <c r="BX143" s="322"/>
      <c r="BY143" s="322"/>
      <c r="BZ143" s="322"/>
      <c r="CA143" s="322"/>
      <c r="CB143" s="322"/>
      <c r="CC143" s="322"/>
      <c r="CD143" s="322"/>
      <c r="CE143" s="322"/>
    </row>
    <row r="144" spans="1:247" s="323" customFormat="1" x14ac:dyDescent="0.25">
      <c r="A144" s="322" t="s">
        <v>400</v>
      </c>
      <c r="B144" s="372">
        <v>0</v>
      </c>
      <c r="C144" s="322"/>
      <c r="D144" s="322"/>
      <c r="E144" s="322"/>
      <c r="F144" s="322"/>
      <c r="G144" s="322"/>
      <c r="H144" s="322"/>
      <c r="I144" s="322"/>
      <c r="J144" s="322"/>
      <c r="K144" s="322"/>
      <c r="L144" s="322"/>
      <c r="M144" s="322"/>
      <c r="N144" s="322"/>
      <c r="O144" s="322"/>
      <c r="P144" s="322"/>
      <c r="Q144" s="322"/>
      <c r="R144" s="322"/>
      <c r="S144" s="322"/>
      <c r="T144" s="322"/>
      <c r="U144" s="322"/>
      <c r="V144" s="322"/>
      <c r="W144" s="322"/>
      <c r="X144" s="322"/>
      <c r="Y144" s="322"/>
      <c r="Z144" s="322"/>
      <c r="AA144" s="322"/>
      <c r="AB144" s="322"/>
      <c r="AC144" s="322"/>
      <c r="AD144" s="322"/>
      <c r="AE144" s="322"/>
      <c r="AF144" s="322"/>
      <c r="AG144" s="322"/>
      <c r="AH144" s="322"/>
      <c r="AI144" s="322"/>
      <c r="AJ144" s="322"/>
      <c r="AK144" s="322"/>
      <c r="AL144" s="322"/>
      <c r="AM144" s="322"/>
      <c r="AN144" s="322"/>
      <c r="AO144" s="322"/>
      <c r="AP144" s="322"/>
      <c r="AQ144" s="322"/>
      <c r="AR144" s="322"/>
      <c r="AS144" s="322"/>
      <c r="AT144" s="322"/>
      <c r="AU144" s="322"/>
      <c r="AV144" s="322"/>
      <c r="AW144" s="322"/>
      <c r="AX144" s="322"/>
      <c r="AY144" s="322"/>
      <c r="AZ144" s="322"/>
      <c r="BA144" s="322"/>
      <c r="BB144" s="322"/>
      <c r="BC144" s="322"/>
      <c r="BD144" s="322"/>
      <c r="BE144" s="322"/>
      <c r="BF144" s="322"/>
      <c r="BG144" s="322"/>
      <c r="BH144" s="322"/>
      <c r="BI144" s="322"/>
      <c r="BJ144" s="322"/>
      <c r="BK144" s="322"/>
      <c r="BL144" s="322"/>
      <c r="BM144" s="322"/>
      <c r="BN144" s="322"/>
      <c r="BO144" s="322"/>
      <c r="BP144" s="322"/>
      <c r="BQ144" s="322"/>
      <c r="BR144" s="322"/>
      <c r="BS144" s="322"/>
      <c r="BT144" s="322"/>
      <c r="BU144" s="322"/>
      <c r="BV144" s="322"/>
      <c r="BW144" s="322"/>
      <c r="BX144" s="322"/>
      <c r="BY144" s="322"/>
      <c r="BZ144" s="322"/>
      <c r="CA144" s="322"/>
      <c r="CB144" s="322"/>
      <c r="CC144" s="322"/>
      <c r="CD144" s="322"/>
      <c r="CE144" s="322"/>
      <c r="CF144" s="322"/>
      <c r="CG144" s="322"/>
      <c r="CH144" s="322"/>
      <c r="CI144" s="322"/>
      <c r="CJ144" s="322"/>
      <c r="CK144" s="322"/>
      <c r="CL144" s="322"/>
      <c r="CM144" s="322"/>
      <c r="CN144" s="322"/>
      <c r="CO144" s="322"/>
      <c r="CP144" s="322"/>
      <c r="CQ144" s="322"/>
      <c r="CR144" s="322"/>
      <c r="CS144" s="322"/>
      <c r="CT144" s="322"/>
      <c r="CU144" s="322"/>
      <c r="CV144" s="322"/>
      <c r="CW144" s="322"/>
      <c r="CX144" s="322"/>
      <c r="CY144" s="322"/>
      <c r="CZ144" s="322"/>
      <c r="DA144" s="322"/>
      <c r="DB144" s="322"/>
      <c r="DC144" s="322"/>
      <c r="DD144" s="322"/>
      <c r="DE144" s="322"/>
      <c r="DF144" s="322"/>
      <c r="DG144" s="322"/>
      <c r="DH144" s="322"/>
      <c r="DI144" s="322"/>
      <c r="DJ144" s="322"/>
      <c r="DK144" s="322"/>
      <c r="DL144" s="322"/>
      <c r="DM144" s="322"/>
      <c r="DN144" s="322"/>
      <c r="DO144" s="322"/>
      <c r="DP144" s="322"/>
      <c r="DQ144" s="322"/>
      <c r="DR144" s="322"/>
      <c r="DS144" s="322"/>
      <c r="DT144" s="322"/>
      <c r="DU144" s="322"/>
      <c r="DV144" s="322"/>
      <c r="DW144" s="322"/>
      <c r="DX144" s="322"/>
      <c r="DY144" s="322"/>
      <c r="DZ144" s="322"/>
      <c r="EA144" s="322"/>
      <c r="EB144" s="322"/>
      <c r="EC144" s="322"/>
      <c r="ED144" s="322"/>
      <c r="EE144" s="322"/>
      <c r="EF144" s="322"/>
      <c r="EG144" s="322"/>
      <c r="EH144" s="322"/>
      <c r="EI144" s="322"/>
      <c r="EJ144" s="322"/>
      <c r="EK144" s="322"/>
      <c r="EL144" s="322"/>
      <c r="EM144" s="322"/>
      <c r="EN144" s="322"/>
      <c r="EO144" s="322"/>
      <c r="EP144" s="322"/>
      <c r="EQ144" s="322"/>
      <c r="ER144" s="322"/>
      <c r="ES144" s="322"/>
      <c r="ET144" s="322"/>
      <c r="EU144" s="322"/>
      <c r="EV144" s="322"/>
      <c r="EW144" s="322"/>
      <c r="EX144" s="322"/>
      <c r="EY144" s="322"/>
      <c r="EZ144" s="322"/>
      <c r="FA144" s="322"/>
      <c r="FB144" s="322"/>
      <c r="FC144" s="322"/>
      <c r="FD144" s="322"/>
      <c r="FE144" s="322"/>
      <c r="FF144" s="322"/>
      <c r="FG144" s="322"/>
      <c r="FH144" s="322"/>
      <c r="FI144" s="322"/>
      <c r="FJ144" s="322"/>
      <c r="FK144" s="322"/>
      <c r="FL144" s="322"/>
      <c r="FM144" s="322"/>
      <c r="FN144" s="322"/>
      <c r="FO144" s="322"/>
      <c r="FP144" s="322"/>
      <c r="FQ144" s="322"/>
      <c r="FR144" s="322"/>
      <c r="FS144" s="322"/>
      <c r="FT144" s="322"/>
      <c r="FU144" s="322"/>
      <c r="FV144" s="322"/>
      <c r="FW144" s="322"/>
      <c r="FX144" s="322"/>
      <c r="FY144" s="322"/>
      <c r="FZ144" s="322"/>
      <c r="GA144" s="322"/>
      <c r="GB144" s="322"/>
      <c r="GC144" s="322"/>
      <c r="GD144" s="322"/>
      <c r="GE144" s="322"/>
      <c r="GF144" s="322"/>
      <c r="GG144" s="322"/>
      <c r="GH144" s="322"/>
      <c r="GI144" s="322"/>
      <c r="GJ144" s="322"/>
      <c r="GK144" s="322"/>
      <c r="GL144" s="322"/>
      <c r="GM144" s="322"/>
      <c r="GN144" s="322"/>
      <c r="GO144" s="322"/>
      <c r="GP144" s="322"/>
      <c r="GQ144" s="322"/>
      <c r="GR144" s="322"/>
      <c r="GS144" s="322"/>
      <c r="GT144" s="322"/>
      <c r="GU144" s="322"/>
      <c r="GV144" s="322"/>
      <c r="GW144" s="322"/>
      <c r="GX144" s="322"/>
      <c r="GY144" s="322"/>
      <c r="GZ144" s="322"/>
      <c r="HA144" s="322"/>
      <c r="HB144" s="322"/>
      <c r="HC144" s="322"/>
      <c r="HD144" s="322"/>
      <c r="HE144" s="322"/>
      <c r="HF144" s="322"/>
      <c r="HG144" s="322"/>
      <c r="HH144" s="322"/>
      <c r="HI144" s="322"/>
      <c r="HJ144" s="322"/>
      <c r="HK144" s="322"/>
      <c r="HL144" s="322"/>
      <c r="HM144" s="322"/>
      <c r="HN144" s="322"/>
      <c r="HO144" s="322"/>
      <c r="HP144" s="322"/>
      <c r="HQ144" s="322"/>
      <c r="HR144" s="322"/>
      <c r="HS144" s="322"/>
      <c r="HT144" s="322"/>
      <c r="HU144" s="322"/>
      <c r="HV144" s="322"/>
      <c r="HW144" s="322"/>
      <c r="HX144" s="322"/>
      <c r="HY144" s="322"/>
      <c r="HZ144" s="322"/>
      <c r="IA144" s="322"/>
      <c r="IB144" s="322"/>
      <c r="IC144" s="322"/>
      <c r="ID144" s="322"/>
      <c r="IE144" s="322"/>
      <c r="IF144" s="322"/>
      <c r="IG144" s="322"/>
      <c r="IH144" s="322"/>
      <c r="II144" s="322"/>
      <c r="IJ144" s="322"/>
      <c r="IK144" s="322"/>
      <c r="IL144" s="322"/>
      <c r="IM144" s="322"/>
    </row>
    <row r="145" spans="1:247" s="323" customFormat="1" x14ac:dyDescent="0.25">
      <c r="A145" s="322" t="s">
        <v>401</v>
      </c>
      <c r="B145" s="372">
        <v>15</v>
      </c>
      <c r="C145" s="322"/>
      <c r="D145" s="322"/>
      <c r="E145" s="322"/>
      <c r="F145" s="322"/>
      <c r="G145" s="322"/>
      <c r="H145" s="322"/>
      <c r="I145" s="322"/>
      <c r="J145" s="322"/>
      <c r="K145" s="322"/>
      <c r="L145" s="322"/>
      <c r="M145" s="322"/>
      <c r="N145" s="322"/>
      <c r="O145" s="322"/>
      <c r="P145" s="322"/>
      <c r="Q145" s="322"/>
      <c r="R145" s="322"/>
      <c r="S145" s="322"/>
      <c r="T145" s="322"/>
      <c r="U145" s="322"/>
      <c r="V145" s="322"/>
      <c r="W145" s="322"/>
      <c r="X145" s="322"/>
      <c r="Y145" s="322"/>
      <c r="Z145" s="322"/>
      <c r="AA145" s="322"/>
      <c r="AB145" s="322"/>
      <c r="AC145" s="322"/>
      <c r="AD145" s="322"/>
      <c r="AE145" s="322"/>
      <c r="AF145" s="322"/>
      <c r="AG145" s="322"/>
      <c r="AH145" s="322"/>
      <c r="AI145" s="322"/>
      <c r="AJ145" s="322"/>
      <c r="AK145" s="322"/>
      <c r="AL145" s="322"/>
      <c r="AM145" s="322"/>
      <c r="AN145" s="322"/>
      <c r="AO145" s="322"/>
      <c r="AP145" s="322"/>
      <c r="AQ145" s="322"/>
      <c r="AR145" s="322"/>
      <c r="AS145" s="322"/>
      <c r="AT145" s="322"/>
      <c r="AU145" s="322"/>
      <c r="AV145" s="322"/>
      <c r="AW145" s="322"/>
      <c r="AX145" s="322"/>
      <c r="AY145" s="322"/>
      <c r="AZ145" s="322"/>
      <c r="BA145" s="322"/>
      <c r="BB145" s="322"/>
      <c r="BC145" s="322"/>
      <c r="BD145" s="322"/>
      <c r="BE145" s="322"/>
      <c r="BF145" s="322"/>
      <c r="BG145" s="322"/>
      <c r="BH145" s="322"/>
      <c r="BI145" s="322"/>
      <c r="BJ145" s="322"/>
      <c r="BK145" s="322"/>
      <c r="BL145" s="322"/>
      <c r="BM145" s="322"/>
      <c r="BN145" s="322"/>
      <c r="BO145" s="322"/>
      <c r="BP145" s="322"/>
      <c r="BQ145" s="322"/>
      <c r="BR145" s="322"/>
      <c r="BS145" s="322"/>
      <c r="BT145" s="322"/>
      <c r="BU145" s="322"/>
      <c r="BV145" s="322"/>
      <c r="BW145" s="322"/>
      <c r="BX145" s="322"/>
      <c r="BY145" s="322"/>
      <c r="BZ145" s="322"/>
      <c r="CA145" s="322"/>
      <c r="CB145" s="322"/>
      <c r="CC145" s="322"/>
      <c r="CD145" s="322"/>
      <c r="CE145" s="322"/>
      <c r="CF145" s="322"/>
      <c r="CG145" s="322"/>
      <c r="CH145" s="322"/>
      <c r="CI145" s="322"/>
      <c r="CJ145" s="322"/>
      <c r="CK145" s="322"/>
      <c r="CL145" s="322"/>
      <c r="CM145" s="322"/>
      <c r="CN145" s="322"/>
      <c r="CO145" s="322"/>
      <c r="CP145" s="322"/>
      <c r="CQ145" s="322"/>
      <c r="CR145" s="322"/>
      <c r="CS145" s="322"/>
      <c r="CT145" s="322"/>
      <c r="CU145" s="322"/>
      <c r="CV145" s="322"/>
      <c r="CW145" s="322"/>
      <c r="CX145" s="322"/>
      <c r="CY145" s="322"/>
      <c r="CZ145" s="322"/>
      <c r="DA145" s="322"/>
      <c r="DB145" s="322"/>
      <c r="DC145" s="322"/>
      <c r="DD145" s="322"/>
      <c r="DE145" s="322"/>
      <c r="DF145" s="322"/>
      <c r="DG145" s="322"/>
      <c r="DH145" s="322"/>
      <c r="DI145" s="322"/>
      <c r="DJ145" s="322"/>
      <c r="DK145" s="322"/>
      <c r="DL145" s="322"/>
      <c r="DM145" s="322"/>
      <c r="DN145" s="322"/>
      <c r="DO145" s="322"/>
      <c r="DP145" s="322"/>
      <c r="DQ145" s="322"/>
      <c r="DR145" s="322"/>
      <c r="DS145" s="322"/>
      <c r="DT145" s="322"/>
      <c r="DU145" s="322"/>
      <c r="DV145" s="322"/>
      <c r="DW145" s="322"/>
      <c r="DX145" s="322"/>
      <c r="DY145" s="322"/>
      <c r="DZ145" s="322"/>
      <c r="EA145" s="322"/>
      <c r="EB145" s="322"/>
      <c r="EC145" s="322"/>
      <c r="ED145" s="322"/>
      <c r="EE145" s="322"/>
      <c r="EF145" s="322"/>
      <c r="EG145" s="322"/>
      <c r="EH145" s="322"/>
      <c r="EI145" s="322"/>
      <c r="EJ145" s="322"/>
      <c r="EK145" s="322"/>
      <c r="EL145" s="322"/>
      <c r="EM145" s="322"/>
      <c r="EN145" s="322"/>
      <c r="EO145" s="322"/>
      <c r="EP145" s="322"/>
      <c r="EQ145" s="322"/>
      <c r="ER145" s="322"/>
      <c r="ES145" s="322"/>
      <c r="ET145" s="322"/>
      <c r="EU145" s="322"/>
      <c r="EV145" s="322"/>
      <c r="EW145" s="322"/>
      <c r="EX145" s="322"/>
      <c r="EY145" s="322"/>
      <c r="EZ145" s="322"/>
      <c r="FA145" s="322"/>
      <c r="FB145" s="322"/>
      <c r="FC145" s="322"/>
      <c r="FD145" s="322"/>
      <c r="FE145" s="322"/>
      <c r="FF145" s="322"/>
      <c r="FG145" s="322"/>
      <c r="FH145" s="322"/>
      <c r="FI145" s="322"/>
      <c r="FJ145" s="322"/>
      <c r="FK145" s="322"/>
      <c r="FL145" s="322"/>
      <c r="FM145" s="322"/>
      <c r="FN145" s="322"/>
      <c r="FO145" s="322"/>
      <c r="FP145" s="322"/>
      <c r="FQ145" s="322"/>
      <c r="FR145" s="322"/>
      <c r="FS145" s="322"/>
      <c r="FT145" s="322"/>
      <c r="FU145" s="322"/>
      <c r="FV145" s="322"/>
      <c r="FW145" s="322"/>
      <c r="FX145" s="322"/>
      <c r="FY145" s="322"/>
      <c r="FZ145" s="322"/>
      <c r="GA145" s="322"/>
      <c r="GB145" s="322"/>
      <c r="GC145" s="322"/>
      <c r="GD145" s="322"/>
      <c r="GE145" s="322"/>
      <c r="GF145" s="322"/>
      <c r="GG145" s="322"/>
      <c r="GH145" s="322"/>
      <c r="GI145" s="322"/>
      <c r="GJ145" s="322"/>
      <c r="GK145" s="322"/>
      <c r="GL145" s="322"/>
      <c r="GM145" s="322"/>
      <c r="GN145" s="322"/>
      <c r="GO145" s="322"/>
      <c r="GP145" s="322"/>
      <c r="GQ145" s="322"/>
      <c r="GR145" s="322"/>
      <c r="GS145" s="322"/>
      <c r="GT145" s="322"/>
      <c r="GU145" s="322"/>
      <c r="GV145" s="322"/>
      <c r="GW145" s="322"/>
      <c r="GX145" s="322"/>
      <c r="GY145" s="322"/>
      <c r="GZ145" s="322"/>
      <c r="HA145" s="322"/>
      <c r="HB145" s="322"/>
      <c r="HC145" s="322"/>
      <c r="HD145" s="322"/>
      <c r="HE145" s="322"/>
      <c r="HF145" s="322"/>
      <c r="HG145" s="322"/>
      <c r="HH145" s="322"/>
      <c r="HI145" s="322"/>
      <c r="HJ145" s="322"/>
      <c r="HK145" s="322"/>
      <c r="HL145" s="322"/>
      <c r="HM145" s="322"/>
      <c r="HN145" s="322"/>
      <c r="HO145" s="322"/>
      <c r="HP145" s="322"/>
      <c r="HQ145" s="322"/>
      <c r="HR145" s="322"/>
      <c r="HS145" s="322"/>
      <c r="HT145" s="322"/>
      <c r="HU145" s="322"/>
      <c r="HV145" s="322"/>
      <c r="HW145" s="322"/>
      <c r="HX145" s="322"/>
      <c r="HY145" s="322"/>
      <c r="HZ145" s="322"/>
      <c r="IA145" s="322"/>
      <c r="IB145" s="322"/>
      <c r="IC145" s="322"/>
      <c r="ID145" s="322"/>
      <c r="IE145" s="322"/>
      <c r="IF145" s="322"/>
      <c r="IG145" s="322"/>
      <c r="IH145" s="322"/>
      <c r="II145" s="322"/>
      <c r="IJ145" s="322"/>
      <c r="IK145" s="322"/>
      <c r="IL145" s="322"/>
      <c r="IM145" s="322"/>
    </row>
    <row r="146" spans="1:247" s="323" customFormat="1" x14ac:dyDescent="0.25">
      <c r="A146" s="322" t="s">
        <v>402</v>
      </c>
      <c r="B146" s="373">
        <v>0</v>
      </c>
      <c r="C146" s="339"/>
      <c r="D146" s="322"/>
      <c r="E146" s="339"/>
      <c r="F146" s="322"/>
      <c r="G146" s="339"/>
      <c r="H146" s="322"/>
      <c r="I146" s="339"/>
      <c r="J146" s="322"/>
      <c r="K146" s="339"/>
      <c r="L146" s="322"/>
      <c r="M146" s="339"/>
      <c r="N146" s="322"/>
      <c r="O146" s="339"/>
      <c r="P146" s="322"/>
      <c r="Q146" s="339"/>
      <c r="R146" s="322"/>
      <c r="S146" s="339"/>
      <c r="T146" s="322"/>
      <c r="U146" s="339"/>
      <c r="V146" s="322"/>
      <c r="W146" s="339"/>
      <c r="X146" s="322"/>
      <c r="Y146" s="339"/>
      <c r="Z146" s="322"/>
      <c r="AA146" s="339"/>
      <c r="AB146" s="322"/>
      <c r="AC146" s="339"/>
      <c r="AD146" s="322"/>
      <c r="AE146" s="339"/>
      <c r="AF146" s="322"/>
      <c r="AG146" s="339"/>
      <c r="AH146" s="322"/>
      <c r="AI146" s="339"/>
      <c r="AJ146" s="322"/>
      <c r="AK146" s="339"/>
      <c r="AL146" s="322"/>
      <c r="AM146" s="339"/>
      <c r="AN146" s="322"/>
      <c r="AO146" s="339"/>
      <c r="AP146" s="322"/>
      <c r="AQ146" s="339"/>
      <c r="AR146" s="322"/>
      <c r="AS146" s="339"/>
      <c r="AT146" s="322"/>
      <c r="AU146" s="339"/>
      <c r="AV146" s="322"/>
      <c r="AW146" s="339"/>
      <c r="AX146" s="322"/>
      <c r="AY146" s="339"/>
      <c r="AZ146" s="322"/>
      <c r="BA146" s="339"/>
      <c r="BB146" s="322"/>
      <c r="BC146" s="339"/>
      <c r="BD146" s="322"/>
      <c r="BE146" s="339"/>
      <c r="BF146" s="322"/>
      <c r="BG146" s="339"/>
      <c r="BH146" s="322"/>
      <c r="BI146" s="339"/>
      <c r="BJ146" s="322"/>
      <c r="BK146" s="339"/>
      <c r="BL146" s="322"/>
      <c r="BM146" s="339"/>
      <c r="BN146" s="322"/>
      <c r="BO146" s="339"/>
      <c r="BP146" s="322"/>
      <c r="BQ146" s="339"/>
      <c r="BR146" s="322"/>
      <c r="BS146" s="339"/>
      <c r="BT146" s="322"/>
      <c r="BU146" s="339"/>
      <c r="BV146" s="322"/>
      <c r="BW146" s="339"/>
      <c r="BX146" s="322"/>
      <c r="BY146" s="339"/>
      <c r="BZ146" s="322"/>
      <c r="CA146" s="339"/>
      <c r="CB146" s="322"/>
      <c r="CC146" s="339"/>
      <c r="CD146" s="322"/>
      <c r="CE146" s="339"/>
      <c r="CF146" s="322"/>
      <c r="CG146" s="339"/>
      <c r="CH146" s="322"/>
      <c r="CI146" s="339"/>
      <c r="CJ146" s="322"/>
      <c r="CK146" s="339"/>
      <c r="CL146" s="322"/>
      <c r="CM146" s="339"/>
      <c r="CN146" s="322"/>
      <c r="CO146" s="339"/>
      <c r="CP146" s="322"/>
      <c r="CQ146" s="339"/>
      <c r="CR146" s="322"/>
      <c r="CS146" s="339"/>
      <c r="CT146" s="322"/>
      <c r="CU146" s="339"/>
      <c r="CV146" s="322"/>
      <c r="CW146" s="339"/>
      <c r="CX146" s="322"/>
      <c r="CY146" s="339"/>
      <c r="CZ146" s="322"/>
      <c r="DA146" s="339"/>
      <c r="DB146" s="322"/>
      <c r="DC146" s="339"/>
      <c r="DD146" s="322"/>
      <c r="DE146" s="339"/>
      <c r="DF146" s="322"/>
      <c r="DG146" s="339"/>
      <c r="DH146" s="322"/>
      <c r="DI146" s="339"/>
      <c r="DJ146" s="322"/>
      <c r="DK146" s="339"/>
      <c r="DL146" s="322"/>
      <c r="DM146" s="339"/>
      <c r="DN146" s="322"/>
      <c r="DO146" s="339"/>
      <c r="DP146" s="322"/>
      <c r="DQ146" s="339"/>
      <c r="DR146" s="322"/>
      <c r="DS146" s="339"/>
      <c r="DT146" s="322"/>
      <c r="DU146" s="339"/>
      <c r="DV146" s="322"/>
      <c r="DW146" s="339"/>
      <c r="DX146" s="322"/>
      <c r="DY146" s="339"/>
      <c r="DZ146" s="322"/>
      <c r="EA146" s="339"/>
      <c r="EB146" s="322"/>
      <c r="EC146" s="339"/>
      <c r="ED146" s="322"/>
      <c r="EE146" s="339"/>
      <c r="EF146" s="322"/>
      <c r="EG146" s="339"/>
      <c r="EH146" s="322"/>
      <c r="EI146" s="339"/>
      <c r="EJ146" s="322"/>
      <c r="EK146" s="339"/>
      <c r="EL146" s="322"/>
      <c r="EM146" s="339"/>
      <c r="EN146" s="322"/>
      <c r="EO146" s="339"/>
      <c r="EP146" s="322"/>
      <c r="EQ146" s="339"/>
      <c r="ER146" s="322"/>
      <c r="ES146" s="339"/>
      <c r="ET146" s="322"/>
      <c r="EU146" s="339"/>
      <c r="EV146" s="322"/>
      <c r="EW146" s="339"/>
      <c r="EX146" s="322"/>
      <c r="EY146" s="339"/>
      <c r="EZ146" s="322"/>
      <c r="FA146" s="339"/>
      <c r="FB146" s="322"/>
      <c r="FC146" s="339"/>
      <c r="FD146" s="322"/>
      <c r="FE146" s="339"/>
      <c r="FF146" s="322"/>
      <c r="FG146" s="339"/>
      <c r="FH146" s="322"/>
      <c r="FI146" s="339"/>
      <c r="FJ146" s="322"/>
      <c r="FK146" s="339"/>
      <c r="FL146" s="322"/>
      <c r="FM146" s="339"/>
      <c r="FN146" s="322"/>
      <c r="FO146" s="339"/>
      <c r="FP146" s="322"/>
      <c r="FQ146" s="339"/>
      <c r="FR146" s="322"/>
      <c r="FS146" s="339"/>
      <c r="FT146" s="322"/>
      <c r="FU146" s="339"/>
      <c r="FV146" s="322"/>
      <c r="FW146" s="339"/>
      <c r="FX146" s="322"/>
      <c r="FY146" s="339"/>
      <c r="FZ146" s="322"/>
      <c r="GA146" s="339"/>
      <c r="GB146" s="322"/>
      <c r="GC146" s="339"/>
      <c r="GD146" s="322"/>
      <c r="GE146" s="339"/>
      <c r="GF146" s="322"/>
      <c r="GG146" s="339"/>
      <c r="GH146" s="322"/>
      <c r="GI146" s="339"/>
      <c r="GJ146" s="322"/>
      <c r="GK146" s="339"/>
      <c r="GL146" s="322"/>
      <c r="GM146" s="339"/>
      <c r="GN146" s="322"/>
      <c r="GO146" s="339"/>
      <c r="GP146" s="322"/>
      <c r="GQ146" s="339"/>
      <c r="GR146" s="322"/>
      <c r="GS146" s="339"/>
      <c r="GT146" s="322"/>
      <c r="GU146" s="339"/>
      <c r="GV146" s="322"/>
      <c r="GW146" s="339"/>
      <c r="GX146" s="322"/>
      <c r="GY146" s="339"/>
      <c r="GZ146" s="322"/>
      <c r="HA146" s="339"/>
      <c r="HB146" s="322"/>
      <c r="HC146" s="339"/>
      <c r="HD146" s="322"/>
      <c r="HE146" s="339"/>
      <c r="HF146" s="322"/>
      <c r="HG146" s="339"/>
      <c r="HH146" s="322"/>
      <c r="HI146" s="339"/>
      <c r="HJ146" s="322"/>
      <c r="HK146" s="339"/>
      <c r="HL146" s="322"/>
      <c r="HM146" s="339"/>
      <c r="HN146" s="322"/>
      <c r="HO146" s="339"/>
      <c r="HP146" s="322"/>
      <c r="HQ146" s="339"/>
      <c r="HR146" s="322"/>
      <c r="HS146" s="339"/>
      <c r="HT146" s="322"/>
      <c r="HU146" s="339"/>
      <c r="HV146" s="322"/>
      <c r="HW146" s="339"/>
      <c r="HX146" s="322"/>
      <c r="HY146" s="339"/>
      <c r="HZ146" s="322"/>
      <c r="IA146" s="339"/>
      <c r="IB146" s="322"/>
      <c r="IC146" s="339"/>
      <c r="ID146" s="322"/>
      <c r="IE146" s="339"/>
      <c r="IF146" s="322"/>
      <c r="IG146" s="339"/>
      <c r="IH146" s="322"/>
      <c r="II146" s="339"/>
      <c r="IJ146" s="322"/>
      <c r="IK146" s="339"/>
      <c r="IL146" s="322"/>
      <c r="IM146" s="339"/>
    </row>
    <row r="147" spans="1:247" s="323" customFormat="1" x14ac:dyDescent="0.25">
      <c r="A147" s="322" t="s">
        <v>403</v>
      </c>
      <c r="B147" s="374">
        <v>0</v>
      </c>
      <c r="C147" s="340"/>
      <c r="D147" s="322"/>
      <c r="E147" s="340"/>
      <c r="F147" s="322"/>
      <c r="G147" s="340"/>
      <c r="H147" s="322"/>
      <c r="I147" s="340"/>
      <c r="J147" s="322"/>
      <c r="K147" s="340"/>
      <c r="L147" s="322"/>
      <c r="M147" s="340"/>
      <c r="N147" s="322"/>
      <c r="O147" s="340"/>
      <c r="P147" s="322"/>
      <c r="Q147" s="340"/>
      <c r="R147" s="322"/>
      <c r="S147" s="340"/>
      <c r="T147" s="322"/>
      <c r="U147" s="340"/>
      <c r="V147" s="322"/>
      <c r="W147" s="340"/>
      <c r="X147" s="322"/>
      <c r="Y147" s="340"/>
      <c r="Z147" s="322"/>
      <c r="AA147" s="340"/>
      <c r="AB147" s="322"/>
      <c r="AC147" s="340"/>
      <c r="AD147" s="322"/>
      <c r="AE147" s="340"/>
      <c r="AF147" s="322"/>
      <c r="AG147" s="340"/>
      <c r="AH147" s="322"/>
      <c r="AI147" s="340"/>
      <c r="AJ147" s="322"/>
      <c r="AK147" s="340"/>
      <c r="AL147" s="322"/>
      <c r="AM147" s="340"/>
      <c r="AN147" s="322"/>
      <c r="AO147" s="340"/>
      <c r="AP147" s="322"/>
      <c r="AQ147" s="340"/>
      <c r="AR147" s="322"/>
      <c r="AS147" s="340"/>
      <c r="AT147" s="322"/>
      <c r="AU147" s="340"/>
      <c r="AV147" s="322"/>
      <c r="AW147" s="340"/>
      <c r="AX147" s="322"/>
      <c r="AY147" s="340"/>
      <c r="AZ147" s="322"/>
      <c r="BA147" s="340"/>
      <c r="BB147" s="322"/>
      <c r="BC147" s="340"/>
      <c r="BD147" s="322"/>
      <c r="BE147" s="340"/>
      <c r="BF147" s="322"/>
      <c r="BG147" s="340"/>
      <c r="BH147" s="322"/>
      <c r="BI147" s="340"/>
      <c r="BJ147" s="322"/>
      <c r="BK147" s="340"/>
      <c r="BL147" s="322"/>
      <c r="BM147" s="340"/>
      <c r="BN147" s="322"/>
      <c r="BO147" s="340"/>
      <c r="BP147" s="322"/>
      <c r="BQ147" s="340"/>
      <c r="BR147" s="322"/>
      <c r="BS147" s="340"/>
      <c r="BT147" s="322"/>
      <c r="BU147" s="340"/>
      <c r="BV147" s="322"/>
      <c r="BW147" s="340"/>
      <c r="BX147" s="322"/>
      <c r="BY147" s="340"/>
      <c r="BZ147" s="322"/>
      <c r="CA147" s="340"/>
      <c r="CB147" s="322"/>
      <c r="CC147" s="340"/>
      <c r="CD147" s="322"/>
      <c r="CE147" s="340"/>
      <c r="CF147" s="322"/>
      <c r="CG147" s="340"/>
      <c r="CH147" s="322"/>
      <c r="CI147" s="340"/>
      <c r="CJ147" s="322"/>
      <c r="CK147" s="340"/>
      <c r="CL147" s="322"/>
      <c r="CM147" s="340"/>
      <c r="CN147" s="322"/>
      <c r="CO147" s="340"/>
      <c r="CP147" s="322"/>
      <c r="CQ147" s="340"/>
      <c r="CR147" s="322"/>
      <c r="CS147" s="340"/>
      <c r="CT147" s="322"/>
      <c r="CU147" s="340"/>
      <c r="CV147" s="322"/>
      <c r="CW147" s="340"/>
      <c r="CX147" s="322"/>
      <c r="CY147" s="340"/>
      <c r="CZ147" s="322"/>
      <c r="DA147" s="340"/>
      <c r="DB147" s="322"/>
      <c r="DC147" s="340"/>
      <c r="DD147" s="322"/>
      <c r="DE147" s="340"/>
      <c r="DF147" s="322"/>
      <c r="DG147" s="340"/>
      <c r="DH147" s="322"/>
      <c r="DI147" s="340"/>
      <c r="DJ147" s="322"/>
      <c r="DK147" s="340"/>
      <c r="DL147" s="322"/>
      <c r="DM147" s="340"/>
      <c r="DN147" s="322"/>
      <c r="DO147" s="340"/>
      <c r="DP147" s="322"/>
      <c r="DQ147" s="340"/>
      <c r="DR147" s="322"/>
      <c r="DS147" s="340"/>
      <c r="DT147" s="322"/>
      <c r="DU147" s="340"/>
      <c r="DV147" s="322"/>
      <c r="DW147" s="340"/>
      <c r="DX147" s="322"/>
      <c r="DY147" s="340"/>
      <c r="DZ147" s="322"/>
      <c r="EA147" s="340"/>
      <c r="EB147" s="322"/>
      <c r="EC147" s="340"/>
      <c r="ED147" s="322"/>
      <c r="EE147" s="340"/>
      <c r="EF147" s="322"/>
      <c r="EG147" s="340"/>
      <c r="EH147" s="322"/>
      <c r="EI147" s="340"/>
      <c r="EJ147" s="322"/>
      <c r="EK147" s="340"/>
      <c r="EL147" s="322"/>
      <c r="EM147" s="340"/>
      <c r="EN147" s="322"/>
      <c r="EO147" s="340"/>
      <c r="EP147" s="322"/>
      <c r="EQ147" s="340"/>
      <c r="ER147" s="322"/>
      <c r="ES147" s="340"/>
      <c r="ET147" s="322"/>
      <c r="EU147" s="340"/>
      <c r="EV147" s="322"/>
      <c r="EW147" s="340"/>
      <c r="EX147" s="322"/>
      <c r="EY147" s="340"/>
      <c r="EZ147" s="322"/>
      <c r="FA147" s="340"/>
      <c r="FB147" s="322"/>
      <c r="FC147" s="340"/>
      <c r="FD147" s="322"/>
      <c r="FE147" s="340"/>
      <c r="FF147" s="322"/>
      <c r="FG147" s="340"/>
      <c r="FH147" s="322"/>
      <c r="FI147" s="340"/>
      <c r="FJ147" s="322"/>
      <c r="FK147" s="340"/>
      <c r="FL147" s="322"/>
      <c r="FM147" s="340"/>
      <c r="FN147" s="322"/>
      <c r="FO147" s="340"/>
      <c r="FP147" s="322"/>
      <c r="FQ147" s="340"/>
      <c r="FR147" s="322"/>
      <c r="FS147" s="340"/>
      <c r="FT147" s="322"/>
      <c r="FU147" s="340"/>
      <c r="FV147" s="322"/>
      <c r="FW147" s="340"/>
      <c r="FX147" s="322"/>
      <c r="FY147" s="340"/>
      <c r="FZ147" s="322"/>
      <c r="GA147" s="340"/>
      <c r="GB147" s="322"/>
      <c r="GC147" s="340"/>
      <c r="GD147" s="322"/>
      <c r="GE147" s="340"/>
      <c r="GF147" s="322"/>
      <c r="GG147" s="340"/>
      <c r="GH147" s="322"/>
      <c r="GI147" s="340"/>
      <c r="GJ147" s="322"/>
      <c r="GK147" s="340"/>
      <c r="GL147" s="322"/>
      <c r="GM147" s="340"/>
      <c r="GN147" s="322"/>
      <c r="GO147" s="340"/>
      <c r="GP147" s="322"/>
      <c r="GQ147" s="340"/>
      <c r="GR147" s="322"/>
      <c r="GS147" s="340"/>
      <c r="GT147" s="322"/>
      <c r="GU147" s="340"/>
      <c r="GV147" s="322"/>
      <c r="GW147" s="340"/>
      <c r="GX147" s="322"/>
      <c r="GY147" s="340"/>
      <c r="GZ147" s="322"/>
      <c r="HA147" s="340"/>
      <c r="HB147" s="322"/>
      <c r="HC147" s="340"/>
      <c r="HD147" s="322"/>
      <c r="HE147" s="340"/>
      <c r="HF147" s="322"/>
      <c r="HG147" s="340"/>
      <c r="HH147" s="322"/>
      <c r="HI147" s="340"/>
      <c r="HJ147" s="322"/>
      <c r="HK147" s="340"/>
      <c r="HL147" s="322"/>
      <c r="HM147" s="340"/>
      <c r="HN147" s="322"/>
      <c r="HO147" s="340"/>
      <c r="HP147" s="322"/>
      <c r="HQ147" s="340"/>
      <c r="HR147" s="322"/>
      <c r="HS147" s="340"/>
      <c r="HT147" s="322"/>
      <c r="HU147" s="340"/>
      <c r="HV147" s="322"/>
      <c r="HW147" s="340"/>
      <c r="HX147" s="322"/>
      <c r="HY147" s="340"/>
      <c r="HZ147" s="322"/>
      <c r="IA147" s="340"/>
      <c r="IB147" s="322"/>
      <c r="IC147" s="340"/>
      <c r="ID147" s="322"/>
      <c r="IE147" s="340"/>
      <c r="IF147" s="322"/>
      <c r="IG147" s="340"/>
      <c r="IH147" s="322"/>
      <c r="II147" s="340"/>
      <c r="IJ147" s="322"/>
      <c r="IK147" s="340"/>
      <c r="IL147" s="322"/>
      <c r="IM147" s="340"/>
    </row>
    <row r="148" spans="1:247" s="323" customFormat="1" x14ac:dyDescent="0.25">
      <c r="A148" s="322" t="s">
        <v>404</v>
      </c>
      <c r="B148" s="373">
        <v>0</v>
      </c>
      <c r="C148" s="341"/>
      <c r="D148" s="322"/>
      <c r="E148" s="341"/>
      <c r="F148" s="322"/>
      <c r="G148" s="341"/>
      <c r="H148" s="322"/>
      <c r="I148" s="341"/>
      <c r="J148" s="322"/>
      <c r="K148" s="341"/>
      <c r="L148" s="322"/>
      <c r="M148" s="341"/>
      <c r="N148" s="322"/>
      <c r="O148" s="341"/>
      <c r="P148" s="322"/>
      <c r="Q148" s="341"/>
      <c r="R148" s="322"/>
      <c r="S148" s="341"/>
      <c r="T148" s="322"/>
      <c r="U148" s="341"/>
      <c r="V148" s="322"/>
      <c r="W148" s="341"/>
      <c r="X148" s="322"/>
      <c r="Y148" s="341"/>
      <c r="Z148" s="322"/>
      <c r="AA148" s="341"/>
      <c r="AB148" s="322"/>
      <c r="AC148" s="341"/>
      <c r="AD148" s="322"/>
      <c r="AE148" s="341"/>
      <c r="AF148" s="322"/>
      <c r="AG148" s="341"/>
      <c r="AH148" s="322"/>
      <c r="AI148" s="341"/>
      <c r="AJ148" s="322"/>
      <c r="AK148" s="341"/>
      <c r="AL148" s="322"/>
      <c r="AM148" s="341"/>
      <c r="AN148" s="322"/>
      <c r="AO148" s="341"/>
      <c r="AP148" s="322"/>
      <c r="AQ148" s="341"/>
      <c r="AR148" s="322"/>
      <c r="AS148" s="341"/>
      <c r="AT148" s="322"/>
      <c r="AU148" s="341"/>
      <c r="AV148" s="322"/>
      <c r="AW148" s="341"/>
      <c r="AX148" s="322"/>
      <c r="AY148" s="341"/>
      <c r="AZ148" s="322"/>
      <c r="BA148" s="341"/>
      <c r="BB148" s="322"/>
      <c r="BC148" s="341"/>
      <c r="BD148" s="322"/>
      <c r="BE148" s="341"/>
      <c r="BF148" s="322"/>
      <c r="BG148" s="341"/>
      <c r="BH148" s="322"/>
      <c r="BI148" s="341"/>
      <c r="BJ148" s="322"/>
      <c r="BK148" s="341"/>
      <c r="BL148" s="322"/>
      <c r="BM148" s="341"/>
      <c r="BN148" s="322"/>
      <c r="BO148" s="341"/>
      <c r="BP148" s="322"/>
      <c r="BQ148" s="341"/>
      <c r="BR148" s="322"/>
      <c r="BS148" s="341"/>
      <c r="BT148" s="322"/>
      <c r="BU148" s="341"/>
      <c r="BV148" s="322"/>
      <c r="BW148" s="341"/>
      <c r="BX148" s="322"/>
      <c r="BY148" s="341"/>
      <c r="BZ148" s="322"/>
      <c r="CA148" s="341"/>
      <c r="CB148" s="322"/>
      <c r="CC148" s="341"/>
      <c r="CD148" s="322"/>
      <c r="CE148" s="341"/>
      <c r="CF148" s="322"/>
      <c r="CG148" s="341"/>
      <c r="CH148" s="322"/>
      <c r="CI148" s="341"/>
      <c r="CJ148" s="322"/>
      <c r="CK148" s="341"/>
      <c r="CL148" s="322"/>
      <c r="CM148" s="341"/>
      <c r="CN148" s="322"/>
      <c r="CO148" s="341"/>
      <c r="CP148" s="322"/>
      <c r="CQ148" s="341"/>
      <c r="CR148" s="322"/>
      <c r="CS148" s="341"/>
      <c r="CT148" s="322"/>
      <c r="CU148" s="341"/>
      <c r="CV148" s="322"/>
      <c r="CW148" s="341"/>
      <c r="CX148" s="322"/>
      <c r="CY148" s="341"/>
      <c r="CZ148" s="322"/>
      <c r="DA148" s="341"/>
      <c r="DB148" s="322"/>
      <c r="DC148" s="341"/>
      <c r="DD148" s="322"/>
      <c r="DE148" s="341"/>
      <c r="DF148" s="322"/>
      <c r="DG148" s="341"/>
      <c r="DH148" s="322"/>
      <c r="DI148" s="341"/>
      <c r="DJ148" s="322"/>
      <c r="DK148" s="341"/>
      <c r="DL148" s="322"/>
      <c r="DM148" s="341"/>
      <c r="DN148" s="322"/>
      <c r="DO148" s="341"/>
      <c r="DP148" s="322"/>
      <c r="DQ148" s="341"/>
      <c r="DR148" s="322"/>
      <c r="DS148" s="341"/>
      <c r="DT148" s="322"/>
      <c r="DU148" s="341"/>
      <c r="DV148" s="322"/>
      <c r="DW148" s="341"/>
      <c r="DX148" s="322"/>
      <c r="DY148" s="341"/>
      <c r="DZ148" s="322"/>
      <c r="EA148" s="341"/>
      <c r="EB148" s="322"/>
      <c r="EC148" s="341"/>
      <c r="ED148" s="322"/>
      <c r="EE148" s="341"/>
      <c r="EF148" s="322"/>
      <c r="EG148" s="341"/>
      <c r="EH148" s="322"/>
      <c r="EI148" s="341"/>
      <c r="EJ148" s="322"/>
      <c r="EK148" s="341"/>
      <c r="EL148" s="322"/>
      <c r="EM148" s="341"/>
      <c r="EN148" s="322"/>
      <c r="EO148" s="341"/>
      <c r="EP148" s="322"/>
      <c r="EQ148" s="341"/>
      <c r="ER148" s="322"/>
      <c r="ES148" s="341"/>
      <c r="ET148" s="322"/>
      <c r="EU148" s="341"/>
      <c r="EV148" s="322"/>
      <c r="EW148" s="341"/>
      <c r="EX148" s="322"/>
      <c r="EY148" s="341"/>
      <c r="EZ148" s="322"/>
      <c r="FA148" s="341"/>
      <c r="FB148" s="322"/>
      <c r="FC148" s="341"/>
      <c r="FD148" s="322"/>
      <c r="FE148" s="341"/>
      <c r="FF148" s="322"/>
      <c r="FG148" s="341"/>
      <c r="FH148" s="322"/>
      <c r="FI148" s="341"/>
      <c r="FJ148" s="322"/>
      <c r="FK148" s="341"/>
      <c r="FL148" s="322"/>
      <c r="FM148" s="341"/>
      <c r="FN148" s="322"/>
      <c r="FO148" s="341"/>
      <c r="FP148" s="322"/>
      <c r="FQ148" s="341"/>
      <c r="FR148" s="322"/>
      <c r="FS148" s="341"/>
      <c r="FT148" s="322"/>
      <c r="FU148" s="341"/>
      <c r="FV148" s="322"/>
      <c r="FW148" s="341"/>
      <c r="FX148" s="322"/>
      <c r="FY148" s="341"/>
      <c r="FZ148" s="322"/>
      <c r="GA148" s="341"/>
      <c r="GB148" s="322"/>
      <c r="GC148" s="341"/>
      <c r="GD148" s="322"/>
      <c r="GE148" s="341"/>
      <c r="GF148" s="322"/>
      <c r="GG148" s="341"/>
      <c r="GH148" s="322"/>
      <c r="GI148" s="341"/>
      <c r="GJ148" s="322"/>
      <c r="GK148" s="341"/>
      <c r="GL148" s="322"/>
      <c r="GM148" s="341"/>
      <c r="GN148" s="322"/>
      <c r="GO148" s="341"/>
      <c r="GP148" s="322"/>
      <c r="GQ148" s="341"/>
      <c r="GR148" s="322"/>
      <c r="GS148" s="341"/>
      <c r="GT148" s="322"/>
      <c r="GU148" s="341"/>
      <c r="GV148" s="322"/>
      <c r="GW148" s="341"/>
      <c r="GX148" s="322"/>
      <c r="GY148" s="341"/>
      <c r="GZ148" s="322"/>
      <c r="HA148" s="341"/>
      <c r="HB148" s="322"/>
      <c r="HC148" s="341"/>
      <c r="HD148" s="322"/>
      <c r="HE148" s="341"/>
      <c r="HF148" s="322"/>
      <c r="HG148" s="341"/>
      <c r="HH148" s="322"/>
      <c r="HI148" s="341"/>
      <c r="HJ148" s="322"/>
      <c r="HK148" s="341"/>
      <c r="HL148" s="322"/>
      <c r="HM148" s="341"/>
      <c r="HN148" s="322"/>
      <c r="HO148" s="341"/>
      <c r="HP148" s="322"/>
      <c r="HQ148" s="341"/>
      <c r="HR148" s="322"/>
      <c r="HS148" s="341"/>
      <c r="HT148" s="322"/>
      <c r="HU148" s="341"/>
      <c r="HV148" s="322"/>
      <c r="HW148" s="341"/>
      <c r="HX148" s="322"/>
      <c r="HY148" s="341"/>
      <c r="HZ148" s="322"/>
      <c r="IA148" s="341"/>
      <c r="IB148" s="322"/>
      <c r="IC148" s="341"/>
      <c r="ID148" s="322"/>
      <c r="IE148" s="341"/>
      <c r="IF148" s="322"/>
      <c r="IG148" s="341"/>
      <c r="IH148" s="322"/>
      <c r="II148" s="341"/>
      <c r="IJ148" s="322"/>
      <c r="IK148" s="341"/>
      <c r="IL148" s="322"/>
      <c r="IM148" s="341"/>
    </row>
    <row r="149" spans="1:247" s="323" customFormat="1" x14ac:dyDescent="0.25">
      <c r="A149" s="322" t="s">
        <v>405</v>
      </c>
      <c r="B149" s="375" t="s">
        <v>203</v>
      </c>
      <c r="C149" s="322"/>
      <c r="D149" s="322"/>
      <c r="E149" s="322"/>
      <c r="F149" s="322"/>
      <c r="G149" s="322"/>
      <c r="H149" s="322"/>
      <c r="I149" s="322"/>
      <c r="J149" s="322"/>
      <c r="K149" s="322"/>
      <c r="L149" s="322"/>
      <c r="M149" s="322"/>
      <c r="N149" s="322"/>
      <c r="O149" s="322"/>
      <c r="P149" s="322"/>
      <c r="Q149" s="322"/>
      <c r="R149" s="322"/>
      <c r="S149" s="322"/>
      <c r="T149" s="322"/>
      <c r="U149" s="322"/>
      <c r="V149" s="322"/>
      <c r="W149" s="322"/>
      <c r="X149" s="322"/>
      <c r="Y149" s="322"/>
      <c r="Z149" s="322"/>
      <c r="AA149" s="322"/>
      <c r="AB149" s="322"/>
      <c r="AC149" s="322"/>
      <c r="AD149" s="322"/>
      <c r="AE149" s="322"/>
      <c r="AF149" s="322"/>
      <c r="AG149" s="322"/>
      <c r="AH149" s="322"/>
      <c r="AI149" s="322"/>
      <c r="AJ149" s="322"/>
      <c r="AK149" s="322"/>
      <c r="AL149" s="322"/>
      <c r="AM149" s="322"/>
      <c r="AN149" s="322"/>
      <c r="AO149" s="322"/>
      <c r="AP149" s="322"/>
      <c r="AQ149" s="322"/>
      <c r="AR149" s="322"/>
      <c r="AS149" s="322"/>
      <c r="AT149" s="322"/>
      <c r="AU149" s="322"/>
      <c r="AV149" s="322"/>
      <c r="AW149" s="322"/>
      <c r="AX149" s="322"/>
      <c r="AY149" s="322"/>
      <c r="AZ149" s="322"/>
      <c r="BA149" s="322"/>
      <c r="BB149" s="322"/>
      <c r="BC149" s="322"/>
      <c r="BD149" s="322"/>
      <c r="BE149" s="322"/>
      <c r="BF149" s="322"/>
      <c r="BG149" s="322"/>
      <c r="BH149" s="322"/>
      <c r="BI149" s="322"/>
      <c r="BJ149" s="322"/>
      <c r="BK149" s="322"/>
      <c r="BL149" s="322"/>
      <c r="BM149" s="322"/>
      <c r="BN149" s="322"/>
      <c r="BO149" s="322"/>
      <c r="BP149" s="322"/>
      <c r="BQ149" s="322"/>
      <c r="BR149" s="322"/>
      <c r="BS149" s="322"/>
      <c r="BT149" s="322"/>
      <c r="BU149" s="322"/>
      <c r="BV149" s="322"/>
      <c r="BW149" s="322"/>
      <c r="BX149" s="322"/>
      <c r="BY149" s="322"/>
      <c r="BZ149" s="322"/>
      <c r="CA149" s="322"/>
      <c r="CB149" s="322"/>
      <c r="CC149" s="322"/>
      <c r="CD149" s="322"/>
      <c r="CE149" s="322"/>
      <c r="CF149" s="322"/>
      <c r="CG149" s="322"/>
      <c r="CH149" s="322"/>
      <c r="CI149" s="322"/>
      <c r="CJ149" s="322"/>
      <c r="CK149" s="322"/>
      <c r="CL149" s="322"/>
      <c r="CM149" s="322"/>
      <c r="CN149" s="322"/>
      <c r="CO149" s="322"/>
      <c r="CP149" s="322"/>
      <c r="CQ149" s="322"/>
      <c r="CR149" s="322"/>
      <c r="CS149" s="322"/>
      <c r="CT149" s="322"/>
      <c r="CU149" s="322"/>
      <c r="CV149" s="322"/>
      <c r="CW149" s="322"/>
      <c r="CX149" s="322"/>
      <c r="CY149" s="322"/>
      <c r="CZ149" s="322"/>
      <c r="DA149" s="322"/>
      <c r="DB149" s="322"/>
      <c r="DC149" s="322"/>
      <c r="DD149" s="322"/>
      <c r="DE149" s="322"/>
      <c r="DF149" s="322"/>
      <c r="DG149" s="322"/>
      <c r="DH149" s="322"/>
      <c r="DI149" s="322"/>
      <c r="DJ149" s="322"/>
      <c r="DK149" s="322"/>
      <c r="DL149" s="322"/>
      <c r="DM149" s="322"/>
      <c r="DN149" s="322"/>
      <c r="DO149" s="322"/>
      <c r="DP149" s="322"/>
      <c r="DQ149" s="322"/>
      <c r="DR149" s="322"/>
      <c r="DS149" s="322"/>
      <c r="DT149" s="322"/>
      <c r="DU149" s="322"/>
      <c r="DV149" s="322"/>
      <c r="DW149" s="322"/>
      <c r="DX149" s="322"/>
      <c r="DY149" s="322"/>
      <c r="DZ149" s="322"/>
      <c r="EA149" s="322"/>
      <c r="EB149" s="322"/>
      <c r="EC149" s="322"/>
      <c r="ED149" s="322"/>
      <c r="EE149" s="322"/>
      <c r="EF149" s="322"/>
      <c r="EG149" s="322"/>
      <c r="EH149" s="322"/>
      <c r="EI149" s="322"/>
      <c r="EJ149" s="322"/>
      <c r="EK149" s="322"/>
      <c r="EL149" s="322"/>
      <c r="EM149" s="322"/>
      <c r="EN149" s="322"/>
      <c r="EO149" s="322"/>
      <c r="EP149" s="322"/>
      <c r="EQ149" s="322"/>
      <c r="ER149" s="322"/>
      <c r="ES149" s="322"/>
      <c r="ET149" s="322"/>
      <c r="EU149" s="322"/>
      <c r="EV149" s="322"/>
      <c r="EW149" s="322"/>
      <c r="EX149" s="322"/>
      <c r="EY149" s="322"/>
      <c r="EZ149" s="322"/>
      <c r="FA149" s="322"/>
      <c r="FB149" s="322"/>
      <c r="FC149" s="322"/>
      <c r="FD149" s="322"/>
      <c r="FE149" s="322"/>
      <c r="FF149" s="322"/>
      <c r="FG149" s="322"/>
      <c r="FH149" s="322"/>
      <c r="FI149" s="322"/>
      <c r="FJ149" s="322"/>
      <c r="FK149" s="322"/>
      <c r="FL149" s="322"/>
      <c r="FM149" s="322"/>
      <c r="FN149" s="322"/>
      <c r="FO149" s="322"/>
      <c r="FP149" s="322"/>
      <c r="FQ149" s="322"/>
      <c r="FR149" s="322"/>
      <c r="FS149" s="322"/>
      <c r="FT149" s="322"/>
      <c r="FU149" s="322"/>
      <c r="FV149" s="322"/>
      <c r="FW149" s="322"/>
      <c r="FX149" s="322"/>
      <c r="FY149" s="322"/>
      <c r="FZ149" s="322"/>
      <c r="GA149" s="322"/>
      <c r="GB149" s="322"/>
      <c r="GC149" s="322"/>
      <c r="GD149" s="322"/>
      <c r="GE149" s="322"/>
      <c r="GF149" s="322"/>
      <c r="GG149" s="322"/>
      <c r="GH149" s="322"/>
      <c r="GI149" s="322"/>
      <c r="GJ149" s="322"/>
      <c r="GK149" s="322"/>
      <c r="GL149" s="322"/>
      <c r="GM149" s="322"/>
      <c r="GN149" s="322"/>
      <c r="GO149" s="322"/>
      <c r="GP149" s="322"/>
      <c r="GQ149" s="322"/>
      <c r="GR149" s="322"/>
      <c r="GS149" s="322"/>
      <c r="GT149" s="322"/>
      <c r="GU149" s="322"/>
      <c r="GV149" s="322"/>
      <c r="GW149" s="322"/>
      <c r="GX149" s="322"/>
      <c r="GY149" s="322"/>
      <c r="GZ149" s="322"/>
      <c r="HA149" s="322"/>
      <c r="HB149" s="322"/>
      <c r="HC149" s="322"/>
      <c r="HD149" s="322"/>
      <c r="HE149" s="322"/>
      <c r="HF149" s="322"/>
      <c r="HG149" s="322"/>
      <c r="HH149" s="322"/>
      <c r="HI149" s="322"/>
      <c r="HJ149" s="322"/>
      <c r="HK149" s="322"/>
      <c r="HL149" s="322"/>
      <c r="HM149" s="322"/>
      <c r="HN149" s="322"/>
      <c r="HO149" s="322"/>
      <c r="HP149" s="322"/>
      <c r="HQ149" s="322"/>
      <c r="HR149" s="322"/>
      <c r="HS149" s="322"/>
      <c r="HT149" s="322"/>
      <c r="HU149" s="322"/>
      <c r="HV149" s="322"/>
      <c r="HW149" s="322"/>
      <c r="HX149" s="322"/>
      <c r="HY149" s="322"/>
      <c r="HZ149" s="322"/>
      <c r="IA149" s="322"/>
      <c r="IB149" s="322"/>
      <c r="IC149" s="322"/>
      <c r="ID149" s="322"/>
      <c r="IE149" s="322"/>
      <c r="IF149" s="322"/>
      <c r="IG149" s="322"/>
      <c r="IH149" s="322"/>
      <c r="II149" s="322"/>
      <c r="IJ149" s="322"/>
      <c r="IK149" s="322"/>
      <c r="IL149" s="322"/>
      <c r="IM149" s="322"/>
    </row>
    <row r="150" spans="1:247" s="323" customFormat="1" x14ac:dyDescent="0.25">
      <c r="A150" s="324" t="s">
        <v>406</v>
      </c>
      <c r="B150" s="367">
        <v>0</v>
      </c>
      <c r="C150" s="342"/>
      <c r="D150" s="325"/>
      <c r="E150" s="343"/>
      <c r="F150" s="325"/>
      <c r="G150" s="343"/>
      <c r="H150" s="325"/>
      <c r="I150" s="343"/>
      <c r="J150" s="325"/>
      <c r="K150" s="343"/>
      <c r="L150" s="325"/>
      <c r="M150" s="343"/>
      <c r="N150" s="325"/>
      <c r="O150" s="343"/>
      <c r="P150" s="325"/>
      <c r="Q150" s="343"/>
      <c r="R150" s="325"/>
      <c r="S150" s="343"/>
      <c r="T150" s="325"/>
      <c r="U150" s="343"/>
      <c r="V150" s="325"/>
      <c r="W150" s="343"/>
      <c r="X150" s="325"/>
      <c r="Y150" s="343"/>
      <c r="Z150" s="325"/>
      <c r="AA150" s="343"/>
      <c r="AB150" s="325"/>
      <c r="AC150" s="343"/>
      <c r="AD150" s="325"/>
      <c r="AE150" s="343"/>
      <c r="AF150" s="325"/>
      <c r="AG150" s="343"/>
      <c r="AH150" s="325"/>
      <c r="AI150" s="343"/>
      <c r="AJ150" s="325"/>
      <c r="AK150" s="343"/>
      <c r="AL150" s="325"/>
      <c r="AM150" s="343"/>
      <c r="AN150" s="325"/>
      <c r="AO150" s="343"/>
      <c r="AP150" s="325"/>
      <c r="AQ150" s="343"/>
      <c r="AR150" s="325"/>
      <c r="AS150" s="343"/>
      <c r="AT150" s="325"/>
      <c r="AU150" s="343"/>
      <c r="AV150" s="325"/>
      <c r="AW150" s="343"/>
      <c r="AX150" s="325"/>
      <c r="AY150" s="343"/>
      <c r="AZ150" s="325"/>
      <c r="BA150" s="343"/>
      <c r="BB150" s="325"/>
      <c r="BC150" s="343"/>
      <c r="BD150" s="325"/>
      <c r="BE150" s="343"/>
      <c r="BF150" s="325"/>
      <c r="BG150" s="343"/>
      <c r="BH150" s="325"/>
      <c r="BI150" s="343"/>
      <c r="BJ150" s="325"/>
      <c r="BK150" s="343"/>
      <c r="BL150" s="325"/>
      <c r="BM150" s="343"/>
      <c r="BN150" s="325"/>
      <c r="BO150" s="343"/>
      <c r="BP150" s="325"/>
      <c r="BQ150" s="343"/>
      <c r="BR150" s="325"/>
      <c r="BS150" s="343"/>
      <c r="BT150" s="325"/>
      <c r="BU150" s="343"/>
      <c r="BV150" s="325"/>
      <c r="BW150" s="343"/>
      <c r="BX150" s="325"/>
      <c r="BY150" s="343"/>
      <c r="BZ150" s="325"/>
      <c r="CA150" s="343"/>
      <c r="CB150" s="325"/>
      <c r="CC150" s="343"/>
      <c r="CD150" s="325"/>
      <c r="CE150" s="343"/>
      <c r="CF150" s="324"/>
      <c r="CG150" s="342"/>
      <c r="CH150" s="324"/>
      <c r="CI150" s="342"/>
      <c r="CJ150" s="324"/>
      <c r="CK150" s="342"/>
      <c r="CL150" s="324"/>
      <c r="CM150" s="342"/>
      <c r="CN150" s="324"/>
      <c r="CO150" s="342"/>
      <c r="CP150" s="324"/>
      <c r="CQ150" s="342"/>
      <c r="CR150" s="324"/>
      <c r="CS150" s="342"/>
      <c r="CT150" s="324"/>
      <c r="CU150" s="342"/>
      <c r="CV150" s="324"/>
      <c r="CW150" s="342"/>
      <c r="CX150" s="324"/>
      <c r="CY150" s="342"/>
      <c r="CZ150" s="324"/>
      <c r="DA150" s="342"/>
      <c r="DB150" s="324"/>
      <c r="DC150" s="342"/>
      <c r="DD150" s="324"/>
      <c r="DE150" s="342"/>
      <c r="DF150" s="324"/>
      <c r="DG150" s="342"/>
      <c r="DH150" s="324"/>
      <c r="DI150" s="342"/>
      <c r="DJ150" s="324"/>
      <c r="DK150" s="342"/>
      <c r="DL150" s="324"/>
      <c r="DM150" s="342"/>
      <c r="DN150" s="324"/>
      <c r="DO150" s="342"/>
      <c r="DP150" s="324"/>
      <c r="DQ150" s="342"/>
      <c r="DR150" s="324"/>
      <c r="DS150" s="342"/>
      <c r="DT150" s="324"/>
      <c r="DU150" s="342"/>
      <c r="DV150" s="324"/>
      <c r="DW150" s="342"/>
      <c r="DX150" s="324"/>
      <c r="DY150" s="342"/>
      <c r="DZ150" s="324"/>
      <c r="EA150" s="342"/>
      <c r="EB150" s="324"/>
      <c r="EC150" s="342"/>
      <c r="ED150" s="324"/>
      <c r="EE150" s="342"/>
      <c r="EF150" s="324"/>
      <c r="EG150" s="342"/>
      <c r="EH150" s="324"/>
      <c r="EI150" s="342"/>
      <c r="EJ150" s="324"/>
      <c r="EK150" s="342"/>
      <c r="EL150" s="324"/>
      <c r="EM150" s="342"/>
      <c r="EN150" s="324"/>
      <c r="EO150" s="342"/>
      <c r="EP150" s="324"/>
      <c r="EQ150" s="342"/>
      <c r="ER150" s="324"/>
      <c r="ES150" s="342"/>
      <c r="ET150" s="324"/>
      <c r="EU150" s="342"/>
      <c r="EV150" s="324"/>
      <c r="EW150" s="342"/>
      <c r="EX150" s="324"/>
      <c r="EY150" s="342"/>
      <c r="EZ150" s="324"/>
      <c r="FA150" s="342"/>
      <c r="FB150" s="324"/>
      <c r="FC150" s="342"/>
      <c r="FD150" s="324"/>
      <c r="FE150" s="342"/>
      <c r="FF150" s="324"/>
      <c r="FG150" s="342"/>
      <c r="FH150" s="324"/>
      <c r="FI150" s="342"/>
      <c r="FJ150" s="324"/>
      <c r="FK150" s="342"/>
      <c r="FL150" s="324"/>
      <c r="FM150" s="342"/>
      <c r="FN150" s="324"/>
      <c r="FO150" s="342"/>
      <c r="FP150" s="324"/>
      <c r="FQ150" s="342"/>
      <c r="FR150" s="324"/>
      <c r="FS150" s="342"/>
      <c r="FT150" s="324"/>
      <c r="FU150" s="342"/>
      <c r="FV150" s="324"/>
      <c r="FW150" s="342"/>
      <c r="FX150" s="324"/>
      <c r="FY150" s="342"/>
      <c r="FZ150" s="324"/>
      <c r="GA150" s="342"/>
      <c r="GB150" s="324"/>
      <c r="GC150" s="342"/>
      <c r="GD150" s="324"/>
      <c r="GE150" s="342"/>
      <c r="GF150" s="324"/>
      <c r="GG150" s="342"/>
      <c r="GH150" s="324"/>
      <c r="GI150" s="342"/>
      <c r="GJ150" s="324"/>
      <c r="GK150" s="342"/>
      <c r="GL150" s="324"/>
      <c r="GM150" s="342"/>
      <c r="GN150" s="324"/>
      <c r="GO150" s="342"/>
      <c r="GP150" s="324"/>
      <c r="GQ150" s="342"/>
      <c r="GR150" s="324"/>
      <c r="GS150" s="342"/>
      <c r="GT150" s="324"/>
      <c r="GU150" s="342"/>
      <c r="GV150" s="324"/>
      <c r="GW150" s="342"/>
      <c r="GX150" s="324"/>
      <c r="GY150" s="342"/>
      <c r="GZ150" s="324"/>
      <c r="HA150" s="342"/>
      <c r="HB150" s="324"/>
      <c r="HC150" s="342"/>
      <c r="HD150" s="324"/>
      <c r="HE150" s="342"/>
      <c r="HF150" s="324"/>
      <c r="HG150" s="342"/>
      <c r="HH150" s="324"/>
      <c r="HI150" s="342"/>
      <c r="HJ150" s="324"/>
      <c r="HK150" s="342"/>
      <c r="HL150" s="324"/>
      <c r="HM150" s="342"/>
      <c r="HN150" s="324"/>
      <c r="HO150" s="342"/>
      <c r="HP150" s="324"/>
      <c r="HQ150" s="342"/>
      <c r="HR150" s="324"/>
      <c r="HS150" s="342"/>
      <c r="HT150" s="324"/>
      <c r="HU150" s="342"/>
      <c r="HV150" s="324"/>
      <c r="HW150" s="342"/>
      <c r="HX150" s="324"/>
      <c r="HY150" s="342"/>
      <c r="HZ150" s="324"/>
      <c r="IA150" s="342"/>
      <c r="IB150" s="324"/>
      <c r="IC150" s="342"/>
      <c r="ID150" s="324"/>
      <c r="IE150" s="342"/>
      <c r="IF150" s="324"/>
      <c r="IG150" s="342"/>
      <c r="IH150" s="324"/>
      <c r="II150" s="342"/>
      <c r="IJ150" s="324"/>
      <c r="IK150" s="342"/>
      <c r="IL150" s="324"/>
      <c r="IM150" s="342"/>
    </row>
    <row r="151" spans="1:247" s="323" customFormat="1" x14ac:dyDescent="0.25">
      <c r="A151" s="324" t="s">
        <v>407</v>
      </c>
      <c r="B151" s="356">
        <v>0</v>
      </c>
      <c r="C151" s="344"/>
      <c r="D151" s="325"/>
      <c r="E151" s="345"/>
      <c r="F151" s="325"/>
      <c r="G151" s="345"/>
      <c r="H151" s="325"/>
      <c r="I151" s="345"/>
      <c r="J151" s="325"/>
      <c r="K151" s="345"/>
      <c r="L151" s="325"/>
      <c r="M151" s="345"/>
      <c r="N151" s="325"/>
      <c r="O151" s="345"/>
      <c r="P151" s="325"/>
      <c r="Q151" s="345"/>
      <c r="R151" s="325"/>
      <c r="S151" s="345"/>
      <c r="T151" s="325"/>
      <c r="U151" s="345"/>
      <c r="V151" s="325"/>
      <c r="W151" s="345"/>
      <c r="X151" s="325"/>
      <c r="Y151" s="345"/>
      <c r="Z151" s="325"/>
      <c r="AA151" s="345"/>
      <c r="AB151" s="325"/>
      <c r="AC151" s="345"/>
      <c r="AD151" s="325"/>
      <c r="AE151" s="345"/>
      <c r="AF151" s="325"/>
      <c r="AG151" s="345"/>
      <c r="AH151" s="325"/>
      <c r="AI151" s="345"/>
      <c r="AJ151" s="325"/>
      <c r="AK151" s="345"/>
      <c r="AL151" s="325"/>
      <c r="AM151" s="345"/>
      <c r="AN151" s="325"/>
      <c r="AO151" s="345"/>
      <c r="AP151" s="325"/>
      <c r="AQ151" s="345"/>
      <c r="AR151" s="325"/>
      <c r="AS151" s="345"/>
      <c r="AT151" s="325"/>
      <c r="AU151" s="345"/>
      <c r="AV151" s="325"/>
      <c r="AW151" s="345"/>
      <c r="AX151" s="325"/>
      <c r="AY151" s="345"/>
      <c r="AZ151" s="325"/>
      <c r="BA151" s="345"/>
      <c r="BB151" s="325"/>
      <c r="BC151" s="345"/>
      <c r="BD151" s="325"/>
      <c r="BE151" s="345"/>
      <c r="BF151" s="325"/>
      <c r="BG151" s="345"/>
      <c r="BH151" s="325"/>
      <c r="BI151" s="345"/>
      <c r="BJ151" s="325"/>
      <c r="BK151" s="345"/>
      <c r="BL151" s="325"/>
      <c r="BM151" s="345"/>
      <c r="BN151" s="325"/>
      <c r="BO151" s="345"/>
      <c r="BP151" s="325"/>
      <c r="BQ151" s="345"/>
      <c r="BR151" s="325"/>
      <c r="BS151" s="345"/>
      <c r="BT151" s="325"/>
      <c r="BU151" s="345"/>
      <c r="BV151" s="325"/>
      <c r="BW151" s="345"/>
      <c r="BX151" s="325"/>
      <c r="BY151" s="345"/>
      <c r="BZ151" s="325"/>
      <c r="CA151" s="345"/>
      <c r="CB151" s="325"/>
      <c r="CC151" s="345"/>
      <c r="CD151" s="325"/>
      <c r="CE151" s="345"/>
      <c r="CF151" s="324"/>
      <c r="CG151" s="344"/>
      <c r="CH151" s="324"/>
      <c r="CI151" s="344"/>
      <c r="CJ151" s="324"/>
      <c r="CK151" s="344"/>
      <c r="CL151" s="324"/>
      <c r="CM151" s="344"/>
      <c r="CN151" s="324"/>
      <c r="CO151" s="344"/>
      <c r="CP151" s="324"/>
      <c r="CQ151" s="344"/>
      <c r="CR151" s="324"/>
      <c r="CS151" s="344"/>
      <c r="CT151" s="324"/>
      <c r="CU151" s="344"/>
      <c r="CV151" s="324"/>
      <c r="CW151" s="344"/>
      <c r="CX151" s="324"/>
      <c r="CY151" s="344"/>
      <c r="CZ151" s="324"/>
      <c r="DA151" s="344"/>
      <c r="DB151" s="324"/>
      <c r="DC151" s="344"/>
      <c r="DD151" s="324"/>
      <c r="DE151" s="344"/>
      <c r="DF151" s="324"/>
      <c r="DG151" s="344"/>
      <c r="DH151" s="324"/>
      <c r="DI151" s="344"/>
      <c r="DJ151" s="324"/>
      <c r="DK151" s="344"/>
      <c r="DL151" s="324"/>
      <c r="DM151" s="344"/>
      <c r="DN151" s="324"/>
      <c r="DO151" s="344"/>
      <c r="DP151" s="324"/>
      <c r="DQ151" s="344"/>
      <c r="DR151" s="324"/>
      <c r="DS151" s="344"/>
      <c r="DT151" s="324"/>
      <c r="DU151" s="344"/>
      <c r="DV151" s="324"/>
      <c r="DW151" s="344"/>
      <c r="DX151" s="324"/>
      <c r="DY151" s="344"/>
      <c r="DZ151" s="324"/>
      <c r="EA151" s="344"/>
      <c r="EB151" s="324"/>
      <c r="EC151" s="344"/>
      <c r="ED151" s="324"/>
      <c r="EE151" s="344"/>
      <c r="EF151" s="324"/>
      <c r="EG151" s="344"/>
      <c r="EH151" s="324"/>
      <c r="EI151" s="344"/>
      <c r="EJ151" s="324"/>
      <c r="EK151" s="344"/>
      <c r="EL151" s="324"/>
      <c r="EM151" s="344"/>
      <c r="EN151" s="324"/>
      <c r="EO151" s="344"/>
      <c r="EP151" s="324"/>
      <c r="EQ151" s="344"/>
      <c r="ER151" s="324"/>
      <c r="ES151" s="344"/>
      <c r="ET151" s="324"/>
      <c r="EU151" s="344"/>
      <c r="EV151" s="324"/>
      <c r="EW151" s="344"/>
      <c r="EX151" s="324"/>
      <c r="EY151" s="344"/>
      <c r="EZ151" s="324"/>
      <c r="FA151" s="344"/>
      <c r="FB151" s="324"/>
      <c r="FC151" s="344"/>
      <c r="FD151" s="324"/>
      <c r="FE151" s="344"/>
      <c r="FF151" s="324"/>
      <c r="FG151" s="344"/>
      <c r="FH151" s="324"/>
      <c r="FI151" s="344"/>
      <c r="FJ151" s="324"/>
      <c r="FK151" s="344"/>
      <c r="FL151" s="324"/>
      <c r="FM151" s="344"/>
      <c r="FN151" s="324"/>
      <c r="FO151" s="344"/>
      <c r="FP151" s="324"/>
      <c r="FQ151" s="344"/>
      <c r="FR151" s="324"/>
      <c r="FS151" s="344"/>
      <c r="FT151" s="324"/>
      <c r="FU151" s="344"/>
      <c r="FV151" s="324"/>
      <c r="FW151" s="344"/>
      <c r="FX151" s="324"/>
      <c r="FY151" s="344"/>
      <c r="FZ151" s="324"/>
      <c r="GA151" s="344"/>
      <c r="GB151" s="324"/>
      <c r="GC151" s="344"/>
      <c r="GD151" s="324"/>
      <c r="GE151" s="344"/>
      <c r="GF151" s="324"/>
      <c r="GG151" s="344"/>
      <c r="GH151" s="324"/>
      <c r="GI151" s="344"/>
      <c r="GJ151" s="324"/>
      <c r="GK151" s="344"/>
      <c r="GL151" s="324"/>
      <c r="GM151" s="344"/>
      <c r="GN151" s="324"/>
      <c r="GO151" s="344"/>
      <c r="GP151" s="324"/>
      <c r="GQ151" s="344"/>
      <c r="GR151" s="324"/>
      <c r="GS151" s="344"/>
      <c r="GT151" s="324"/>
      <c r="GU151" s="344"/>
      <c r="GV151" s="324"/>
      <c r="GW151" s="344"/>
      <c r="GX151" s="324"/>
      <c r="GY151" s="344"/>
      <c r="GZ151" s="324"/>
      <c r="HA151" s="344"/>
      <c r="HB151" s="324"/>
      <c r="HC151" s="344"/>
      <c r="HD151" s="324"/>
      <c r="HE151" s="344"/>
      <c r="HF151" s="324"/>
      <c r="HG151" s="344"/>
      <c r="HH151" s="324"/>
      <c r="HI151" s="344"/>
      <c r="HJ151" s="324"/>
      <c r="HK151" s="344"/>
      <c r="HL151" s="324"/>
      <c r="HM151" s="344"/>
      <c r="HN151" s="324"/>
      <c r="HO151" s="344"/>
      <c r="HP151" s="324"/>
      <c r="HQ151" s="344"/>
      <c r="HR151" s="324"/>
      <c r="HS151" s="344"/>
      <c r="HT151" s="324"/>
      <c r="HU151" s="344"/>
      <c r="HV151" s="324"/>
      <c r="HW151" s="344"/>
      <c r="HX151" s="324"/>
      <c r="HY151" s="344"/>
      <c r="HZ151" s="324"/>
      <c r="IA151" s="344"/>
      <c r="IB151" s="324"/>
      <c r="IC151" s="344"/>
      <c r="ID151" s="324"/>
      <c r="IE151" s="344"/>
      <c r="IF151" s="324"/>
      <c r="IG151" s="344"/>
      <c r="IH151" s="324"/>
      <c r="II151" s="344"/>
      <c r="IJ151" s="324"/>
      <c r="IK151" s="344"/>
      <c r="IL151" s="324"/>
      <c r="IM151" s="344"/>
    </row>
    <row r="152" spans="1:247" s="323" customFormat="1" x14ac:dyDescent="0.25">
      <c r="A152" s="324" t="s">
        <v>408</v>
      </c>
      <c r="B152" s="367">
        <v>0</v>
      </c>
      <c r="C152" s="342"/>
      <c r="D152" s="325"/>
      <c r="E152" s="343"/>
      <c r="F152" s="325"/>
      <c r="G152" s="343"/>
      <c r="H152" s="325"/>
      <c r="I152" s="343"/>
      <c r="J152" s="325"/>
      <c r="K152" s="343"/>
      <c r="L152" s="325"/>
      <c r="M152" s="343"/>
      <c r="N152" s="325"/>
      <c r="O152" s="343"/>
      <c r="P152" s="325"/>
      <c r="Q152" s="343"/>
      <c r="R152" s="325"/>
      <c r="S152" s="343"/>
      <c r="T152" s="325"/>
      <c r="U152" s="343"/>
      <c r="V152" s="325"/>
      <c r="W152" s="343"/>
      <c r="X152" s="325"/>
      <c r="Y152" s="343"/>
      <c r="Z152" s="325"/>
      <c r="AA152" s="343"/>
      <c r="AB152" s="325"/>
      <c r="AC152" s="343"/>
      <c r="AD152" s="325"/>
      <c r="AE152" s="343"/>
      <c r="AF152" s="325"/>
      <c r="AG152" s="343"/>
      <c r="AH152" s="325"/>
      <c r="AI152" s="343"/>
      <c r="AJ152" s="325"/>
      <c r="AK152" s="343"/>
      <c r="AL152" s="325"/>
      <c r="AM152" s="343"/>
      <c r="AN152" s="325"/>
      <c r="AO152" s="343"/>
      <c r="AP152" s="325"/>
      <c r="AQ152" s="343"/>
      <c r="AR152" s="325"/>
      <c r="AS152" s="343"/>
      <c r="AT152" s="325"/>
      <c r="AU152" s="343"/>
      <c r="AV152" s="325"/>
      <c r="AW152" s="343"/>
      <c r="AX152" s="325"/>
      <c r="AY152" s="343"/>
      <c r="AZ152" s="325"/>
      <c r="BA152" s="343"/>
      <c r="BB152" s="325"/>
      <c r="BC152" s="343"/>
      <c r="BD152" s="325"/>
      <c r="BE152" s="343"/>
      <c r="BF152" s="325"/>
      <c r="BG152" s="343"/>
      <c r="BH152" s="325"/>
      <c r="BI152" s="343"/>
      <c r="BJ152" s="325"/>
      <c r="BK152" s="343"/>
      <c r="BL152" s="325"/>
      <c r="BM152" s="343"/>
      <c r="BN152" s="325"/>
      <c r="BO152" s="343"/>
      <c r="BP152" s="325"/>
      <c r="BQ152" s="343"/>
      <c r="BR152" s="325"/>
      <c r="BS152" s="343"/>
      <c r="BT152" s="325"/>
      <c r="BU152" s="343"/>
      <c r="BV152" s="325"/>
      <c r="BW152" s="343"/>
      <c r="BX152" s="325"/>
      <c r="BY152" s="343"/>
      <c r="BZ152" s="325"/>
      <c r="CA152" s="343"/>
      <c r="CB152" s="325"/>
      <c r="CC152" s="343"/>
      <c r="CD152" s="325"/>
      <c r="CE152" s="343"/>
      <c r="CF152" s="324"/>
      <c r="CG152" s="342"/>
      <c r="CH152" s="324"/>
      <c r="CI152" s="342"/>
      <c r="CJ152" s="324"/>
      <c r="CK152" s="342"/>
      <c r="CL152" s="324"/>
      <c r="CM152" s="342"/>
      <c r="CN152" s="324"/>
      <c r="CO152" s="342"/>
      <c r="CP152" s="324"/>
      <c r="CQ152" s="342"/>
      <c r="CR152" s="324"/>
      <c r="CS152" s="342"/>
      <c r="CT152" s="324"/>
      <c r="CU152" s="342"/>
      <c r="CV152" s="324"/>
      <c r="CW152" s="342"/>
      <c r="CX152" s="324"/>
      <c r="CY152" s="342"/>
      <c r="CZ152" s="324"/>
      <c r="DA152" s="342"/>
      <c r="DB152" s="324"/>
      <c r="DC152" s="342"/>
      <c r="DD152" s="324"/>
      <c r="DE152" s="342"/>
      <c r="DF152" s="324"/>
      <c r="DG152" s="342"/>
      <c r="DH152" s="324"/>
      <c r="DI152" s="342"/>
      <c r="DJ152" s="324"/>
      <c r="DK152" s="342"/>
      <c r="DL152" s="324"/>
      <c r="DM152" s="342"/>
      <c r="DN152" s="324"/>
      <c r="DO152" s="342"/>
      <c r="DP152" s="324"/>
      <c r="DQ152" s="342"/>
      <c r="DR152" s="324"/>
      <c r="DS152" s="342"/>
      <c r="DT152" s="324"/>
      <c r="DU152" s="342"/>
      <c r="DV152" s="324"/>
      <c r="DW152" s="342"/>
      <c r="DX152" s="324"/>
      <c r="DY152" s="342"/>
      <c r="DZ152" s="324"/>
      <c r="EA152" s="342"/>
      <c r="EB152" s="324"/>
      <c r="EC152" s="342"/>
      <c r="ED152" s="324"/>
      <c r="EE152" s="342"/>
      <c r="EF152" s="324"/>
      <c r="EG152" s="342"/>
      <c r="EH152" s="324"/>
      <c r="EI152" s="342"/>
      <c r="EJ152" s="324"/>
      <c r="EK152" s="342"/>
      <c r="EL152" s="324"/>
      <c r="EM152" s="342"/>
      <c r="EN152" s="324"/>
      <c r="EO152" s="342"/>
      <c r="EP152" s="324"/>
      <c r="EQ152" s="342"/>
      <c r="ER152" s="324"/>
      <c r="ES152" s="342"/>
      <c r="ET152" s="324"/>
      <c r="EU152" s="342"/>
      <c r="EV152" s="324"/>
      <c r="EW152" s="342"/>
      <c r="EX152" s="324"/>
      <c r="EY152" s="342"/>
      <c r="EZ152" s="324"/>
      <c r="FA152" s="342"/>
      <c r="FB152" s="324"/>
      <c r="FC152" s="342"/>
      <c r="FD152" s="324"/>
      <c r="FE152" s="342"/>
      <c r="FF152" s="324"/>
      <c r="FG152" s="342"/>
      <c r="FH152" s="324"/>
      <c r="FI152" s="342"/>
      <c r="FJ152" s="324"/>
      <c r="FK152" s="342"/>
      <c r="FL152" s="324"/>
      <c r="FM152" s="342"/>
      <c r="FN152" s="324"/>
      <c r="FO152" s="342"/>
      <c r="FP152" s="324"/>
      <c r="FQ152" s="342"/>
      <c r="FR152" s="324"/>
      <c r="FS152" s="342"/>
      <c r="FT152" s="324"/>
      <c r="FU152" s="342"/>
      <c r="FV152" s="324"/>
      <c r="FW152" s="342"/>
      <c r="FX152" s="324"/>
      <c r="FY152" s="342"/>
      <c r="FZ152" s="324"/>
      <c r="GA152" s="342"/>
      <c r="GB152" s="324"/>
      <c r="GC152" s="342"/>
      <c r="GD152" s="324"/>
      <c r="GE152" s="342"/>
      <c r="GF152" s="324"/>
      <c r="GG152" s="342"/>
      <c r="GH152" s="324"/>
      <c r="GI152" s="342"/>
      <c r="GJ152" s="324"/>
      <c r="GK152" s="342"/>
      <c r="GL152" s="324"/>
      <c r="GM152" s="342"/>
      <c r="GN152" s="324"/>
      <c r="GO152" s="342"/>
      <c r="GP152" s="324"/>
      <c r="GQ152" s="342"/>
      <c r="GR152" s="324"/>
      <c r="GS152" s="342"/>
      <c r="GT152" s="324"/>
      <c r="GU152" s="342"/>
      <c r="GV152" s="324"/>
      <c r="GW152" s="342"/>
      <c r="GX152" s="324"/>
      <c r="GY152" s="342"/>
      <c r="GZ152" s="324"/>
      <c r="HA152" s="342"/>
      <c r="HB152" s="324"/>
      <c r="HC152" s="342"/>
      <c r="HD152" s="324"/>
      <c r="HE152" s="342"/>
      <c r="HF152" s="324"/>
      <c r="HG152" s="342"/>
      <c r="HH152" s="324"/>
      <c r="HI152" s="342"/>
      <c r="HJ152" s="324"/>
      <c r="HK152" s="342"/>
      <c r="HL152" s="324"/>
      <c r="HM152" s="342"/>
      <c r="HN152" s="324"/>
      <c r="HO152" s="342"/>
      <c r="HP152" s="324"/>
      <c r="HQ152" s="342"/>
      <c r="HR152" s="324"/>
      <c r="HS152" s="342"/>
      <c r="HT152" s="324"/>
      <c r="HU152" s="342"/>
      <c r="HV152" s="324"/>
      <c r="HW152" s="342"/>
      <c r="HX152" s="324"/>
      <c r="HY152" s="342"/>
      <c r="HZ152" s="324"/>
      <c r="IA152" s="342"/>
      <c r="IB152" s="324"/>
      <c r="IC152" s="342"/>
      <c r="ID152" s="324"/>
      <c r="IE152" s="342"/>
      <c r="IF152" s="324"/>
      <c r="IG152" s="342"/>
      <c r="IH152" s="324"/>
      <c r="II152" s="342"/>
      <c r="IJ152" s="324"/>
      <c r="IK152" s="342"/>
      <c r="IL152" s="324"/>
      <c r="IM152" s="342"/>
    </row>
    <row r="153" spans="1:247" s="323" customFormat="1" x14ac:dyDescent="0.25">
      <c r="A153" s="324" t="s">
        <v>409</v>
      </c>
      <c r="B153" s="368">
        <v>0</v>
      </c>
      <c r="C153" s="346"/>
      <c r="D153" s="325"/>
      <c r="E153" s="347"/>
      <c r="F153" s="325"/>
      <c r="G153" s="347"/>
      <c r="H153" s="325"/>
      <c r="I153" s="347"/>
      <c r="J153" s="325"/>
      <c r="K153" s="347"/>
      <c r="L153" s="325"/>
      <c r="M153" s="347"/>
      <c r="N153" s="325"/>
      <c r="O153" s="347"/>
      <c r="P153" s="325"/>
      <c r="Q153" s="347"/>
      <c r="R153" s="325"/>
      <c r="S153" s="347"/>
      <c r="T153" s="325"/>
      <c r="U153" s="347"/>
      <c r="V153" s="325"/>
      <c r="W153" s="347"/>
      <c r="X153" s="325"/>
      <c r="Y153" s="347"/>
      <c r="Z153" s="325"/>
      <c r="AA153" s="347"/>
      <c r="AB153" s="325"/>
      <c r="AC153" s="347"/>
      <c r="AD153" s="325"/>
      <c r="AE153" s="347"/>
      <c r="AF153" s="325"/>
      <c r="AG153" s="347"/>
      <c r="AH153" s="325"/>
      <c r="AI153" s="347"/>
      <c r="AJ153" s="325"/>
      <c r="AK153" s="347"/>
      <c r="AL153" s="325"/>
      <c r="AM153" s="347"/>
      <c r="AN153" s="325"/>
      <c r="AO153" s="347"/>
      <c r="AP153" s="325"/>
      <c r="AQ153" s="347"/>
      <c r="AR153" s="325"/>
      <c r="AS153" s="347"/>
      <c r="AT153" s="325"/>
      <c r="AU153" s="347"/>
      <c r="AV153" s="325"/>
      <c r="AW153" s="347"/>
      <c r="AX153" s="325"/>
      <c r="AY153" s="347"/>
      <c r="AZ153" s="325"/>
      <c r="BA153" s="347"/>
      <c r="BB153" s="325"/>
      <c r="BC153" s="347"/>
      <c r="BD153" s="325"/>
      <c r="BE153" s="347"/>
      <c r="BF153" s="325"/>
      <c r="BG153" s="347"/>
      <c r="BH153" s="325"/>
      <c r="BI153" s="347"/>
      <c r="BJ153" s="325"/>
      <c r="BK153" s="347"/>
      <c r="BL153" s="325"/>
      <c r="BM153" s="347"/>
      <c r="BN153" s="325"/>
      <c r="BO153" s="347"/>
      <c r="BP153" s="325"/>
      <c r="BQ153" s="347"/>
      <c r="BR153" s="325"/>
      <c r="BS153" s="347"/>
      <c r="BT153" s="325"/>
      <c r="BU153" s="347"/>
      <c r="BV153" s="325"/>
      <c r="BW153" s="347"/>
      <c r="BX153" s="325"/>
      <c r="BY153" s="347"/>
      <c r="BZ153" s="325"/>
      <c r="CA153" s="347"/>
      <c r="CB153" s="325"/>
      <c r="CC153" s="347"/>
      <c r="CD153" s="325"/>
      <c r="CE153" s="347"/>
      <c r="CF153" s="324"/>
      <c r="CG153" s="346"/>
      <c r="CH153" s="324"/>
      <c r="CI153" s="346"/>
      <c r="CJ153" s="324"/>
      <c r="CK153" s="346"/>
      <c r="CL153" s="324"/>
      <c r="CM153" s="346"/>
      <c r="CN153" s="324"/>
      <c r="CO153" s="346"/>
      <c r="CP153" s="324"/>
      <c r="CQ153" s="346"/>
      <c r="CR153" s="324"/>
      <c r="CS153" s="346"/>
      <c r="CT153" s="324"/>
      <c r="CU153" s="346"/>
      <c r="CV153" s="324"/>
      <c r="CW153" s="346"/>
      <c r="CX153" s="324"/>
      <c r="CY153" s="346"/>
      <c r="CZ153" s="324"/>
      <c r="DA153" s="346"/>
      <c r="DB153" s="324"/>
      <c r="DC153" s="346"/>
      <c r="DD153" s="324"/>
      <c r="DE153" s="346"/>
      <c r="DF153" s="324"/>
      <c r="DG153" s="346"/>
      <c r="DH153" s="324"/>
      <c r="DI153" s="346"/>
      <c r="DJ153" s="324"/>
      <c r="DK153" s="346"/>
      <c r="DL153" s="324"/>
      <c r="DM153" s="346"/>
      <c r="DN153" s="324"/>
      <c r="DO153" s="346"/>
      <c r="DP153" s="324"/>
      <c r="DQ153" s="346"/>
      <c r="DR153" s="324"/>
      <c r="DS153" s="346"/>
      <c r="DT153" s="324"/>
      <c r="DU153" s="346"/>
      <c r="DV153" s="324"/>
      <c r="DW153" s="346"/>
      <c r="DX153" s="324"/>
      <c r="DY153" s="346"/>
      <c r="DZ153" s="324"/>
      <c r="EA153" s="346"/>
      <c r="EB153" s="324"/>
      <c r="EC153" s="346"/>
      <c r="ED153" s="324"/>
      <c r="EE153" s="346"/>
      <c r="EF153" s="324"/>
      <c r="EG153" s="346"/>
      <c r="EH153" s="324"/>
      <c r="EI153" s="346"/>
      <c r="EJ153" s="324"/>
      <c r="EK153" s="346"/>
      <c r="EL153" s="324"/>
      <c r="EM153" s="346"/>
      <c r="EN153" s="324"/>
      <c r="EO153" s="346"/>
      <c r="EP153" s="324"/>
      <c r="EQ153" s="346"/>
      <c r="ER153" s="324"/>
      <c r="ES153" s="346"/>
      <c r="ET153" s="324"/>
      <c r="EU153" s="346"/>
      <c r="EV153" s="324"/>
      <c r="EW153" s="346"/>
      <c r="EX153" s="324"/>
      <c r="EY153" s="346"/>
      <c r="EZ153" s="324"/>
      <c r="FA153" s="346"/>
      <c r="FB153" s="324"/>
      <c r="FC153" s="346"/>
      <c r="FD153" s="324"/>
      <c r="FE153" s="346"/>
      <c r="FF153" s="324"/>
      <c r="FG153" s="346"/>
      <c r="FH153" s="324"/>
      <c r="FI153" s="346"/>
      <c r="FJ153" s="324"/>
      <c r="FK153" s="346"/>
      <c r="FL153" s="324"/>
      <c r="FM153" s="346"/>
      <c r="FN153" s="324"/>
      <c r="FO153" s="346"/>
      <c r="FP153" s="324"/>
      <c r="FQ153" s="346"/>
      <c r="FR153" s="324"/>
      <c r="FS153" s="346"/>
      <c r="FT153" s="324"/>
      <c r="FU153" s="346"/>
      <c r="FV153" s="324"/>
      <c r="FW153" s="346"/>
      <c r="FX153" s="324"/>
      <c r="FY153" s="346"/>
      <c r="FZ153" s="324"/>
      <c r="GA153" s="346"/>
      <c r="GB153" s="324"/>
      <c r="GC153" s="346"/>
      <c r="GD153" s="324"/>
      <c r="GE153" s="346"/>
      <c r="GF153" s="324"/>
      <c r="GG153" s="346"/>
      <c r="GH153" s="324"/>
      <c r="GI153" s="346"/>
      <c r="GJ153" s="324"/>
      <c r="GK153" s="346"/>
      <c r="GL153" s="324"/>
      <c r="GM153" s="346"/>
      <c r="GN153" s="324"/>
      <c r="GO153" s="346"/>
      <c r="GP153" s="324"/>
      <c r="GQ153" s="346"/>
      <c r="GR153" s="324"/>
      <c r="GS153" s="346"/>
      <c r="GT153" s="324"/>
      <c r="GU153" s="346"/>
      <c r="GV153" s="324"/>
      <c r="GW153" s="346"/>
      <c r="GX153" s="324"/>
      <c r="GY153" s="346"/>
      <c r="GZ153" s="324"/>
      <c r="HA153" s="346"/>
      <c r="HB153" s="324"/>
      <c r="HC153" s="346"/>
      <c r="HD153" s="324"/>
      <c r="HE153" s="346"/>
      <c r="HF153" s="324"/>
      <c r="HG153" s="346"/>
      <c r="HH153" s="324"/>
      <c r="HI153" s="346"/>
      <c r="HJ153" s="324"/>
      <c r="HK153" s="346"/>
      <c r="HL153" s="324"/>
      <c r="HM153" s="346"/>
      <c r="HN153" s="324"/>
      <c r="HO153" s="346"/>
      <c r="HP153" s="324"/>
      <c r="HQ153" s="346"/>
      <c r="HR153" s="324"/>
      <c r="HS153" s="346"/>
      <c r="HT153" s="324"/>
      <c r="HU153" s="346"/>
      <c r="HV153" s="324"/>
      <c r="HW153" s="346"/>
      <c r="HX153" s="324"/>
      <c r="HY153" s="346"/>
      <c r="HZ153" s="324"/>
      <c r="IA153" s="346"/>
      <c r="IB153" s="324"/>
      <c r="IC153" s="346"/>
      <c r="ID153" s="324"/>
      <c r="IE153" s="346"/>
      <c r="IF153" s="324"/>
      <c r="IG153" s="346"/>
      <c r="IH153" s="324"/>
      <c r="II153" s="346"/>
      <c r="IJ153" s="324"/>
      <c r="IK153" s="346"/>
      <c r="IL153" s="324"/>
      <c r="IM153" s="346"/>
    </row>
    <row r="154" spans="1:247" s="323" customFormat="1" x14ac:dyDescent="0.25">
      <c r="A154" s="324" t="s">
        <v>410</v>
      </c>
      <c r="B154" s="338">
        <v>14</v>
      </c>
      <c r="D154" s="322"/>
      <c r="E154" s="322"/>
      <c r="F154" s="322"/>
      <c r="G154" s="322"/>
      <c r="H154" s="322"/>
      <c r="I154" s="322"/>
      <c r="J154" s="322"/>
      <c r="K154" s="322"/>
      <c r="L154" s="322"/>
      <c r="M154" s="322"/>
      <c r="N154" s="322"/>
      <c r="O154" s="322"/>
      <c r="P154" s="322"/>
      <c r="Q154" s="322"/>
      <c r="R154" s="322"/>
      <c r="S154" s="322"/>
      <c r="T154" s="322"/>
      <c r="U154" s="322"/>
      <c r="V154" s="322"/>
      <c r="W154" s="322"/>
      <c r="X154" s="322"/>
      <c r="Y154" s="322"/>
      <c r="Z154" s="322"/>
      <c r="AA154" s="322"/>
      <c r="AB154" s="322"/>
      <c r="AC154" s="322"/>
      <c r="AD154" s="322"/>
      <c r="AE154" s="322"/>
      <c r="AF154" s="322"/>
      <c r="AG154" s="322"/>
      <c r="AH154" s="322"/>
      <c r="AI154" s="322"/>
      <c r="AJ154" s="322"/>
      <c r="AK154" s="322"/>
      <c r="AL154" s="322"/>
      <c r="AM154" s="322"/>
      <c r="AN154" s="322"/>
      <c r="AO154" s="322"/>
      <c r="AP154" s="322"/>
      <c r="AQ154" s="322"/>
      <c r="AR154" s="322"/>
      <c r="AS154" s="322"/>
      <c r="AT154" s="322"/>
      <c r="AU154" s="322"/>
      <c r="AV154" s="322"/>
      <c r="AW154" s="322"/>
      <c r="AX154" s="322"/>
      <c r="AY154" s="322"/>
      <c r="AZ154" s="322"/>
      <c r="BA154" s="322"/>
      <c r="BB154" s="322"/>
      <c r="BC154" s="322"/>
      <c r="BD154" s="322"/>
      <c r="BE154" s="322"/>
      <c r="BF154" s="322"/>
      <c r="BG154" s="322"/>
      <c r="BH154" s="322"/>
      <c r="BI154" s="322"/>
      <c r="BJ154" s="322"/>
      <c r="BK154" s="322"/>
      <c r="BL154" s="322"/>
      <c r="BM154" s="322"/>
      <c r="BN154" s="322"/>
      <c r="BO154" s="322"/>
      <c r="BP154" s="322"/>
      <c r="BQ154" s="322"/>
      <c r="BR154" s="322"/>
      <c r="BS154" s="322"/>
      <c r="BT154" s="322"/>
      <c r="BU154" s="322"/>
      <c r="BV154" s="322"/>
      <c r="BW154" s="322"/>
      <c r="BX154" s="322"/>
      <c r="BY154" s="322"/>
      <c r="BZ154" s="322"/>
      <c r="CA154" s="322"/>
      <c r="CB154" s="322"/>
      <c r="CC154" s="322"/>
      <c r="CD154" s="322"/>
      <c r="CE154" s="322"/>
    </row>
    <row r="155" spans="1:247" x14ac:dyDescent="0.25">
      <c r="A155" s="325" t="s">
        <v>411</v>
      </c>
      <c r="B155" s="376">
        <f>Rehab!C4</f>
        <v>0</v>
      </c>
      <c r="C155" s="322" t="s">
        <v>412</v>
      </c>
    </row>
    <row r="156" spans="1:247" x14ac:dyDescent="0.25">
      <c r="A156" s="325" t="s">
        <v>413</v>
      </c>
      <c r="B156" s="376">
        <v>0</v>
      </c>
      <c r="C156" s="322" t="s">
        <v>414</v>
      </c>
    </row>
    <row r="157" spans="1:247" x14ac:dyDescent="0.25">
      <c r="A157" s="348" t="s">
        <v>415</v>
      </c>
      <c r="B157" s="377">
        <f>'Project Worksheet'!C3</f>
        <v>0</v>
      </c>
      <c r="C157" s="349" t="s">
        <v>522</v>
      </c>
    </row>
    <row r="158" spans="1:247" s="349" customFormat="1" x14ac:dyDescent="0.25">
      <c r="A158" s="348" t="s">
        <v>416</v>
      </c>
      <c r="B158" s="377">
        <f>'Project Worksheet'!C4</f>
        <v>0</v>
      </c>
      <c r="C158" s="349" t="s">
        <v>520</v>
      </c>
      <c r="D158" s="322"/>
      <c r="E158" s="322"/>
      <c r="F158" s="322"/>
      <c r="G158" s="322"/>
      <c r="H158" s="322"/>
      <c r="I158" s="322"/>
      <c r="J158" s="322"/>
      <c r="K158" s="322"/>
      <c r="L158" s="322"/>
      <c r="M158" s="322"/>
      <c r="N158" s="322"/>
      <c r="O158" s="322"/>
      <c r="P158" s="322"/>
      <c r="Q158" s="322"/>
      <c r="R158" s="322"/>
      <c r="S158" s="322"/>
      <c r="T158" s="322"/>
      <c r="U158" s="322"/>
      <c r="V158" s="322"/>
      <c r="W158" s="322"/>
      <c r="X158" s="322"/>
      <c r="Y158" s="322"/>
      <c r="Z158" s="322"/>
      <c r="AA158" s="322"/>
      <c r="AB158" s="322"/>
      <c r="AC158" s="322"/>
      <c r="AD158" s="322"/>
      <c r="AE158" s="322"/>
      <c r="AF158" s="322"/>
      <c r="AG158" s="322"/>
      <c r="AH158" s="322"/>
      <c r="AI158" s="322"/>
      <c r="AJ158" s="322"/>
      <c r="AK158" s="322"/>
      <c r="AL158" s="322"/>
      <c r="AM158" s="322"/>
      <c r="AN158" s="322"/>
      <c r="AO158" s="322"/>
      <c r="AP158" s="322"/>
      <c r="AQ158" s="322"/>
      <c r="AR158" s="322"/>
      <c r="AS158" s="322"/>
      <c r="AT158" s="322"/>
      <c r="AU158" s="322"/>
      <c r="AV158" s="322"/>
      <c r="AW158" s="322"/>
      <c r="AX158" s="322"/>
      <c r="AY158" s="322"/>
      <c r="AZ158" s="322"/>
      <c r="BA158" s="322"/>
      <c r="BB158" s="322"/>
      <c r="BC158" s="322"/>
      <c r="BD158" s="322"/>
      <c r="BE158" s="322"/>
      <c r="BF158" s="322"/>
      <c r="BG158" s="322"/>
      <c r="BH158" s="322"/>
      <c r="BI158" s="322"/>
      <c r="BJ158" s="322"/>
      <c r="BK158" s="322"/>
      <c r="BL158" s="322"/>
      <c r="BM158" s="322"/>
      <c r="BN158" s="322"/>
      <c r="BO158" s="322"/>
      <c r="BP158" s="322"/>
      <c r="BQ158" s="322"/>
      <c r="BR158" s="322"/>
      <c r="BS158" s="322"/>
      <c r="BT158" s="322"/>
      <c r="BU158" s="322"/>
      <c r="BV158" s="322"/>
      <c r="BW158" s="322"/>
      <c r="BX158" s="322"/>
      <c r="BY158" s="322"/>
      <c r="BZ158" s="322"/>
      <c r="CA158" s="322"/>
      <c r="CB158" s="322"/>
      <c r="CC158" s="322"/>
      <c r="CD158" s="322"/>
      <c r="CE158" s="322"/>
    </row>
    <row r="159" spans="1:247" s="349" customFormat="1" x14ac:dyDescent="0.25">
      <c r="A159" s="348" t="s">
        <v>417</v>
      </c>
      <c r="B159" s="377">
        <f>'Project Worksheet'!C5</f>
        <v>0</v>
      </c>
      <c r="C159" s="349" t="s">
        <v>521</v>
      </c>
      <c r="D159" s="322"/>
      <c r="E159" s="322"/>
      <c r="F159" s="322"/>
      <c r="G159" s="322"/>
      <c r="H159" s="322"/>
      <c r="I159" s="322"/>
      <c r="J159" s="322"/>
      <c r="K159" s="322"/>
      <c r="L159" s="322"/>
      <c r="M159" s="322"/>
      <c r="N159" s="322"/>
      <c r="O159" s="322"/>
      <c r="P159" s="322"/>
      <c r="Q159" s="322"/>
      <c r="R159" s="322"/>
      <c r="S159" s="322"/>
      <c r="T159" s="322"/>
      <c r="U159" s="322"/>
      <c r="V159" s="322"/>
      <c r="W159" s="322"/>
      <c r="X159" s="322"/>
      <c r="Y159" s="322"/>
      <c r="Z159" s="322"/>
      <c r="AA159" s="322"/>
      <c r="AB159" s="322"/>
      <c r="AC159" s="322"/>
      <c r="AD159" s="322"/>
      <c r="AE159" s="322"/>
      <c r="AF159" s="322"/>
      <c r="AG159" s="322"/>
      <c r="AH159" s="322"/>
      <c r="AI159" s="322"/>
      <c r="AJ159" s="322"/>
      <c r="AK159" s="322"/>
      <c r="AL159" s="322"/>
      <c r="AM159" s="322"/>
      <c r="AN159" s="322"/>
      <c r="AO159" s="322"/>
      <c r="AP159" s="322"/>
      <c r="AQ159" s="322"/>
      <c r="AR159" s="322"/>
      <c r="AS159" s="322"/>
      <c r="AT159" s="322"/>
      <c r="AU159" s="322"/>
      <c r="AV159" s="322"/>
      <c r="AW159" s="322"/>
      <c r="AX159" s="322"/>
      <c r="AY159" s="322"/>
      <c r="AZ159" s="322"/>
      <c r="BA159" s="322"/>
      <c r="BB159" s="322"/>
      <c r="BC159" s="322"/>
      <c r="BD159" s="322"/>
      <c r="BE159" s="322"/>
      <c r="BF159" s="322"/>
      <c r="BG159" s="322"/>
      <c r="BH159" s="322"/>
      <c r="BI159" s="322"/>
      <c r="BJ159" s="322"/>
      <c r="BK159" s="322"/>
      <c r="BL159" s="322"/>
      <c r="BM159" s="322"/>
      <c r="BN159" s="322"/>
      <c r="BO159" s="322"/>
      <c r="BP159" s="322"/>
      <c r="BQ159" s="322"/>
      <c r="BR159" s="322"/>
      <c r="BS159" s="322"/>
      <c r="BT159" s="322"/>
      <c r="BU159" s="322"/>
      <c r="BV159" s="322"/>
      <c r="BW159" s="322"/>
      <c r="BX159" s="322"/>
      <c r="BY159" s="322"/>
      <c r="BZ159" s="322"/>
      <c r="CA159" s="322"/>
      <c r="CB159" s="322"/>
      <c r="CC159" s="322"/>
      <c r="CD159" s="322"/>
      <c r="CE159" s="322"/>
    </row>
    <row r="160" spans="1:247" x14ac:dyDescent="0.25">
      <c r="A160" s="325" t="s">
        <v>418</v>
      </c>
      <c r="C160" s="322" t="s">
        <v>419</v>
      </c>
    </row>
    <row r="161" spans="1:3" x14ac:dyDescent="0.25">
      <c r="A161" s="325" t="s">
        <v>420</v>
      </c>
      <c r="B161" s="378">
        <f>'Project Worksheet'!C12</f>
        <v>0</v>
      </c>
    </row>
    <row r="162" spans="1:3" x14ac:dyDescent="0.25">
      <c r="A162" s="325" t="s">
        <v>421</v>
      </c>
      <c r="B162" s="379">
        <f>'Project Worksheet'!C10</f>
        <v>0</v>
      </c>
    </row>
    <row r="163" spans="1:3" x14ac:dyDescent="0.25">
      <c r="A163" s="325" t="s">
        <v>422</v>
      </c>
      <c r="B163" s="380">
        <v>0</v>
      </c>
      <c r="C163" s="322" t="s">
        <v>423</v>
      </c>
    </row>
    <row r="164" spans="1:3" x14ac:dyDescent="0.25">
      <c r="A164" s="325" t="s">
        <v>424</v>
      </c>
      <c r="B164" s="378">
        <v>0</v>
      </c>
      <c r="C164" s="322" t="s">
        <v>425</v>
      </c>
    </row>
    <row r="165" spans="1:3" x14ac:dyDescent="0.25">
      <c r="A165" s="325" t="s">
        <v>426</v>
      </c>
      <c r="B165" s="378">
        <v>0</v>
      </c>
      <c r="C165" s="322" t="s">
        <v>425</v>
      </c>
    </row>
    <row r="166" spans="1:3" x14ac:dyDescent="0.25">
      <c r="A166" s="325" t="s">
        <v>427</v>
      </c>
      <c r="B166" s="378">
        <f>'Project Worksheet'!C13</f>
        <v>0</v>
      </c>
    </row>
    <row r="167" spans="1:3" x14ac:dyDescent="0.25">
      <c r="A167" s="325" t="s">
        <v>428</v>
      </c>
      <c r="B167" s="381">
        <v>0</v>
      </c>
      <c r="C167" s="322" t="s">
        <v>429</v>
      </c>
    </row>
    <row r="168" spans="1:3" x14ac:dyDescent="0.25">
      <c r="A168" s="325" t="s">
        <v>430</v>
      </c>
      <c r="B168" s="378">
        <v>0</v>
      </c>
      <c r="C168" s="322" t="s">
        <v>425</v>
      </c>
    </row>
    <row r="169" spans="1:3" x14ac:dyDescent="0.25">
      <c r="A169" s="325" t="s">
        <v>431</v>
      </c>
      <c r="B169" s="382">
        <v>0</v>
      </c>
      <c r="C169" s="322" t="s">
        <v>425</v>
      </c>
    </row>
    <row r="170" spans="1:3" x14ac:dyDescent="0.25">
      <c r="A170" s="325" t="s">
        <v>432</v>
      </c>
      <c r="B170" s="382">
        <v>0</v>
      </c>
      <c r="C170" s="322" t="s">
        <v>425</v>
      </c>
    </row>
    <row r="171" spans="1:3" x14ac:dyDescent="0.25">
      <c r="A171" s="325" t="s">
        <v>433</v>
      </c>
      <c r="B171" s="382">
        <v>0</v>
      </c>
      <c r="C171" s="322" t="s">
        <v>425</v>
      </c>
    </row>
    <row r="172" spans="1:3" x14ac:dyDescent="0.25">
      <c r="A172" s="325" t="s">
        <v>434</v>
      </c>
      <c r="B172" s="378">
        <f>'Project Worksheet'!C16</f>
        <v>0</v>
      </c>
    </row>
    <row r="173" spans="1:3" x14ac:dyDescent="0.25">
      <c r="A173" s="325" t="s">
        <v>435</v>
      </c>
      <c r="B173" s="378">
        <f>'Project Worksheet'!C21</f>
        <v>0</v>
      </c>
    </row>
    <row r="174" spans="1:3" x14ac:dyDescent="0.25">
      <c r="A174" s="325" t="s">
        <v>436</v>
      </c>
      <c r="B174" s="383">
        <f>'Project Worksheet'!C27</f>
        <v>0</v>
      </c>
    </row>
    <row r="175" spans="1:3" x14ac:dyDescent="0.25">
      <c r="A175" s="325" t="s">
        <v>437</v>
      </c>
      <c r="B175" s="378">
        <v>0</v>
      </c>
      <c r="C175" s="322" t="s">
        <v>425</v>
      </c>
    </row>
    <row r="176" spans="1:3" x14ac:dyDescent="0.25">
      <c r="A176" s="325" t="s">
        <v>438</v>
      </c>
      <c r="B176" s="378">
        <v>0</v>
      </c>
      <c r="C176" s="322" t="s">
        <v>425</v>
      </c>
    </row>
    <row r="177" spans="1:83" x14ac:dyDescent="0.25">
      <c r="A177" s="325" t="s">
        <v>439</v>
      </c>
      <c r="B177" s="384">
        <v>0</v>
      </c>
      <c r="C177" s="322" t="s">
        <v>425</v>
      </c>
    </row>
    <row r="178" spans="1:83" x14ac:dyDescent="0.25">
      <c r="A178" s="325" t="s">
        <v>440</v>
      </c>
      <c r="B178" s="384">
        <v>0</v>
      </c>
      <c r="C178" s="322" t="s">
        <v>425</v>
      </c>
    </row>
    <row r="179" spans="1:83" x14ac:dyDescent="0.25">
      <c r="A179" s="325" t="s">
        <v>441</v>
      </c>
      <c r="B179" s="384">
        <v>0</v>
      </c>
      <c r="C179" s="322" t="s">
        <v>425</v>
      </c>
    </row>
    <row r="180" spans="1:83" x14ac:dyDescent="0.25">
      <c r="A180" s="325" t="s">
        <v>442</v>
      </c>
      <c r="B180" s="385">
        <f>'Project Worksheet'!C22</f>
        <v>0</v>
      </c>
    </row>
    <row r="181" spans="1:83" x14ac:dyDescent="0.25">
      <c r="A181" s="325" t="s">
        <v>443</v>
      </c>
      <c r="B181" s="386">
        <v>0</v>
      </c>
      <c r="C181" s="322" t="s">
        <v>425</v>
      </c>
    </row>
    <row r="182" spans="1:83" x14ac:dyDescent="0.25">
      <c r="A182" s="325" t="s">
        <v>444</v>
      </c>
      <c r="B182" s="378">
        <v>0</v>
      </c>
      <c r="C182" s="322" t="s">
        <v>425</v>
      </c>
    </row>
    <row r="183" spans="1:83" s="349" customFormat="1" x14ac:dyDescent="0.25">
      <c r="A183" s="348" t="s">
        <v>445</v>
      </c>
      <c r="B183" s="387">
        <f>'Project Worksheet'!H23</f>
        <v>0</v>
      </c>
      <c r="C183" s="349" t="s">
        <v>252</v>
      </c>
      <c r="D183" s="322"/>
      <c r="E183" s="322"/>
      <c r="F183" s="322"/>
      <c r="G183" s="322"/>
      <c r="H183" s="322"/>
      <c r="I183" s="322"/>
      <c r="J183" s="322"/>
      <c r="K183" s="322"/>
      <c r="L183" s="322"/>
      <c r="M183" s="322"/>
      <c r="N183" s="322"/>
      <c r="O183" s="322"/>
      <c r="P183" s="322"/>
      <c r="Q183" s="322"/>
      <c r="R183" s="322"/>
      <c r="S183" s="322"/>
      <c r="T183" s="322"/>
      <c r="U183" s="322"/>
      <c r="V183" s="322"/>
      <c r="W183" s="322"/>
      <c r="X183" s="322"/>
      <c r="Y183" s="322"/>
      <c r="Z183" s="322"/>
      <c r="AA183" s="322"/>
      <c r="AB183" s="322"/>
      <c r="AC183" s="322"/>
      <c r="AD183" s="322"/>
      <c r="AE183" s="322"/>
      <c r="AF183" s="322"/>
      <c r="AG183" s="322"/>
      <c r="AH183" s="322"/>
      <c r="AI183" s="322"/>
      <c r="AJ183" s="322"/>
      <c r="AK183" s="322"/>
      <c r="AL183" s="322"/>
      <c r="AM183" s="322"/>
      <c r="AN183" s="322"/>
      <c r="AO183" s="322"/>
      <c r="AP183" s="322"/>
      <c r="AQ183" s="322"/>
      <c r="AR183" s="322"/>
      <c r="AS183" s="322"/>
      <c r="AT183" s="322"/>
      <c r="AU183" s="322"/>
      <c r="AV183" s="322"/>
      <c r="AW183" s="322"/>
      <c r="AX183" s="322"/>
      <c r="AY183" s="322"/>
      <c r="AZ183" s="322"/>
      <c r="BA183" s="322"/>
      <c r="BB183" s="322"/>
      <c r="BC183" s="322"/>
      <c r="BD183" s="322"/>
      <c r="BE183" s="322"/>
      <c r="BF183" s="322"/>
      <c r="BG183" s="322"/>
      <c r="BH183" s="322"/>
      <c r="BI183" s="322"/>
      <c r="BJ183" s="322"/>
      <c r="BK183" s="322"/>
      <c r="BL183" s="322"/>
      <c r="BM183" s="322"/>
      <c r="BN183" s="322"/>
      <c r="BO183" s="322"/>
      <c r="BP183" s="322"/>
      <c r="BQ183" s="322"/>
      <c r="BR183" s="322"/>
      <c r="BS183" s="322"/>
      <c r="BT183" s="322"/>
      <c r="BU183" s="322"/>
      <c r="BV183" s="322"/>
      <c r="BW183" s="322"/>
      <c r="BX183" s="322"/>
      <c r="BY183" s="322"/>
      <c r="BZ183" s="322"/>
      <c r="CA183" s="322"/>
      <c r="CB183" s="322"/>
      <c r="CC183" s="322"/>
      <c r="CD183" s="322"/>
      <c r="CE183" s="322"/>
    </row>
    <row r="184" spans="1:83" s="349" customFormat="1" x14ac:dyDescent="0.25">
      <c r="A184" s="348" t="s">
        <v>446</v>
      </c>
      <c r="B184" s="388">
        <v>0</v>
      </c>
      <c r="C184" s="349" t="s">
        <v>447</v>
      </c>
      <c r="D184" s="322"/>
      <c r="E184" s="322"/>
      <c r="F184" s="322"/>
      <c r="G184" s="322"/>
      <c r="H184" s="322"/>
      <c r="I184" s="322"/>
      <c r="J184" s="322"/>
      <c r="K184" s="322"/>
      <c r="L184" s="322"/>
      <c r="M184" s="322"/>
      <c r="N184" s="322"/>
      <c r="O184" s="322"/>
      <c r="P184" s="322"/>
      <c r="Q184" s="322"/>
      <c r="R184" s="322"/>
      <c r="S184" s="322"/>
      <c r="T184" s="322"/>
      <c r="U184" s="322"/>
      <c r="V184" s="322"/>
      <c r="W184" s="322"/>
      <c r="X184" s="322"/>
      <c r="Y184" s="322"/>
      <c r="Z184" s="322"/>
      <c r="AA184" s="322"/>
      <c r="AB184" s="322"/>
      <c r="AC184" s="322"/>
      <c r="AD184" s="322"/>
      <c r="AE184" s="322"/>
      <c r="AF184" s="322"/>
      <c r="AG184" s="322"/>
      <c r="AH184" s="322"/>
      <c r="AI184" s="322"/>
      <c r="AJ184" s="322"/>
      <c r="AK184" s="322"/>
      <c r="AL184" s="322"/>
      <c r="AM184" s="322"/>
      <c r="AN184" s="322"/>
      <c r="AO184" s="322"/>
      <c r="AP184" s="322"/>
      <c r="AQ184" s="322"/>
      <c r="AR184" s="322"/>
      <c r="AS184" s="322"/>
      <c r="AT184" s="322"/>
      <c r="AU184" s="322"/>
      <c r="AV184" s="322"/>
      <c r="AW184" s="322"/>
      <c r="AX184" s="322"/>
      <c r="AY184" s="322"/>
      <c r="AZ184" s="322"/>
      <c r="BA184" s="322"/>
      <c r="BB184" s="322"/>
      <c r="BC184" s="322"/>
      <c r="BD184" s="322"/>
      <c r="BE184" s="322"/>
      <c r="BF184" s="322"/>
      <c r="BG184" s="322"/>
      <c r="BH184" s="322"/>
      <c r="BI184" s="322"/>
      <c r="BJ184" s="322"/>
      <c r="BK184" s="322"/>
      <c r="BL184" s="322"/>
      <c r="BM184" s="322"/>
      <c r="BN184" s="322"/>
      <c r="BO184" s="322"/>
      <c r="BP184" s="322"/>
      <c r="BQ184" s="322"/>
      <c r="BR184" s="322"/>
      <c r="BS184" s="322"/>
      <c r="BT184" s="322"/>
      <c r="BU184" s="322"/>
      <c r="BV184" s="322"/>
      <c r="BW184" s="322"/>
      <c r="BX184" s="322"/>
      <c r="BY184" s="322"/>
      <c r="BZ184" s="322"/>
      <c r="CA184" s="322"/>
      <c r="CB184" s="322"/>
      <c r="CC184" s="322"/>
      <c r="CD184" s="322"/>
      <c r="CE184" s="322"/>
    </row>
    <row r="185" spans="1:83" x14ac:dyDescent="0.25">
      <c r="A185" s="325" t="s">
        <v>448</v>
      </c>
      <c r="B185" s="378">
        <f>'Project Worksheet'!C14</f>
        <v>0</v>
      </c>
      <c r="C185" s="350" t="s">
        <v>449</v>
      </c>
    </row>
    <row r="186" spans="1:83" s="323" customFormat="1" x14ac:dyDescent="0.25">
      <c r="A186" s="324" t="s">
        <v>450</v>
      </c>
      <c r="B186" s="389">
        <v>0</v>
      </c>
      <c r="C186" s="322" t="s">
        <v>425</v>
      </c>
      <c r="D186" s="322"/>
      <c r="E186" s="322"/>
      <c r="F186" s="322"/>
      <c r="G186" s="322"/>
      <c r="H186" s="322"/>
      <c r="I186" s="322"/>
      <c r="J186" s="322"/>
      <c r="K186" s="322"/>
      <c r="L186" s="322"/>
      <c r="M186" s="322"/>
      <c r="N186" s="322"/>
      <c r="O186" s="322"/>
      <c r="P186" s="322"/>
      <c r="Q186" s="322"/>
      <c r="R186" s="322"/>
      <c r="S186" s="322"/>
      <c r="T186" s="322"/>
      <c r="U186" s="322"/>
      <c r="V186" s="322"/>
      <c r="W186" s="322"/>
      <c r="X186" s="322"/>
      <c r="Y186" s="322"/>
      <c r="Z186" s="322"/>
      <c r="AA186" s="322"/>
      <c r="AB186" s="322"/>
      <c r="AC186" s="322"/>
      <c r="AD186" s="322"/>
      <c r="AE186" s="322"/>
      <c r="AF186" s="322"/>
      <c r="AG186" s="322"/>
      <c r="AH186" s="322"/>
      <c r="AI186" s="322"/>
      <c r="AJ186" s="322"/>
      <c r="AK186" s="322"/>
      <c r="AL186" s="322"/>
      <c r="AM186" s="322"/>
      <c r="AN186" s="322"/>
      <c r="AO186" s="322"/>
      <c r="AP186" s="322"/>
      <c r="AQ186" s="322"/>
      <c r="AR186" s="322"/>
      <c r="AS186" s="322"/>
      <c r="AT186" s="322"/>
      <c r="AU186" s="322"/>
      <c r="AV186" s="322"/>
      <c r="AW186" s="322"/>
      <c r="AX186" s="322"/>
      <c r="AY186" s="322"/>
      <c r="AZ186" s="322"/>
      <c r="BA186" s="322"/>
      <c r="BB186" s="322"/>
      <c r="BC186" s="322"/>
      <c r="BD186" s="322"/>
      <c r="BE186" s="322"/>
      <c r="BF186" s="322"/>
      <c r="BG186" s="322"/>
      <c r="BH186" s="322"/>
      <c r="BI186" s="322"/>
      <c r="BJ186" s="322"/>
      <c r="BK186" s="322"/>
      <c r="BL186" s="322"/>
      <c r="BM186" s="322"/>
      <c r="BN186" s="322"/>
      <c r="BO186" s="322"/>
      <c r="BP186" s="322"/>
      <c r="BQ186" s="322"/>
      <c r="BR186" s="322"/>
      <c r="BS186" s="322"/>
      <c r="BT186" s="322"/>
      <c r="BU186" s="322"/>
      <c r="BV186" s="322"/>
      <c r="BW186" s="322"/>
      <c r="BX186" s="322"/>
      <c r="BY186" s="322"/>
      <c r="BZ186" s="322"/>
      <c r="CA186" s="322"/>
      <c r="CB186" s="322"/>
      <c r="CC186" s="322"/>
      <c r="CD186" s="322"/>
      <c r="CE186" s="322"/>
    </row>
    <row r="187" spans="1:83" s="323" customFormat="1" x14ac:dyDescent="0.25">
      <c r="A187" s="324" t="s">
        <v>451</v>
      </c>
      <c r="B187" s="389">
        <f>'Project Worksheet'!H19</f>
        <v>0</v>
      </c>
      <c r="D187" s="322"/>
      <c r="E187" s="322"/>
      <c r="F187" s="322"/>
      <c r="G187" s="322"/>
      <c r="H187" s="322"/>
      <c r="I187" s="322"/>
      <c r="J187" s="322"/>
      <c r="K187" s="322"/>
      <c r="L187" s="322"/>
      <c r="M187" s="322"/>
      <c r="N187" s="322"/>
      <c r="O187" s="322"/>
      <c r="P187" s="322"/>
      <c r="Q187" s="322"/>
      <c r="R187" s="322"/>
      <c r="S187" s="322"/>
      <c r="T187" s="322"/>
      <c r="U187" s="322"/>
      <c r="V187" s="322"/>
      <c r="W187" s="322"/>
      <c r="X187" s="322"/>
      <c r="Y187" s="322"/>
      <c r="Z187" s="322"/>
      <c r="AA187" s="322"/>
      <c r="AB187" s="322"/>
      <c r="AC187" s="322"/>
      <c r="AD187" s="322"/>
      <c r="AE187" s="322"/>
      <c r="AF187" s="322"/>
      <c r="AG187" s="322"/>
      <c r="AH187" s="322"/>
      <c r="AI187" s="322"/>
      <c r="AJ187" s="322"/>
      <c r="AK187" s="322"/>
      <c r="AL187" s="322"/>
      <c r="AM187" s="322"/>
      <c r="AN187" s="322"/>
      <c r="AO187" s="322"/>
      <c r="AP187" s="322"/>
      <c r="AQ187" s="322"/>
      <c r="AR187" s="322"/>
      <c r="AS187" s="322"/>
      <c r="AT187" s="322"/>
      <c r="AU187" s="322"/>
      <c r="AV187" s="322"/>
      <c r="AW187" s="322"/>
      <c r="AX187" s="322"/>
      <c r="AY187" s="322"/>
      <c r="AZ187" s="322"/>
      <c r="BA187" s="322"/>
      <c r="BB187" s="322"/>
      <c r="BC187" s="322"/>
      <c r="BD187" s="322"/>
      <c r="BE187" s="322"/>
      <c r="BF187" s="322"/>
      <c r="BG187" s="322"/>
      <c r="BH187" s="322"/>
      <c r="BI187" s="322"/>
      <c r="BJ187" s="322"/>
      <c r="BK187" s="322"/>
      <c r="BL187" s="322"/>
      <c r="BM187" s="322"/>
      <c r="BN187" s="322"/>
      <c r="BO187" s="322"/>
      <c r="BP187" s="322"/>
      <c r="BQ187" s="322"/>
      <c r="BR187" s="322"/>
      <c r="BS187" s="322"/>
      <c r="BT187" s="322"/>
      <c r="BU187" s="322"/>
      <c r="BV187" s="322"/>
      <c r="BW187" s="322"/>
      <c r="BX187" s="322"/>
      <c r="BY187" s="322"/>
      <c r="BZ187" s="322"/>
      <c r="CA187" s="322"/>
      <c r="CB187" s="322"/>
      <c r="CC187" s="322"/>
      <c r="CD187" s="322"/>
      <c r="CE187" s="322"/>
    </row>
    <row r="188" spans="1:83" s="323" customFormat="1" x14ac:dyDescent="0.25">
      <c r="A188" s="324" t="s">
        <v>452</v>
      </c>
      <c r="B188" s="389">
        <f>'Project Worksheet'!C19</f>
        <v>0</v>
      </c>
      <c r="D188" s="322"/>
      <c r="E188" s="322"/>
      <c r="F188" s="322"/>
      <c r="G188" s="322"/>
      <c r="H188" s="322"/>
      <c r="I188" s="322"/>
      <c r="J188" s="322"/>
      <c r="K188" s="322"/>
      <c r="L188" s="322"/>
      <c r="M188" s="322"/>
      <c r="N188" s="322"/>
      <c r="O188" s="322"/>
      <c r="P188" s="322"/>
      <c r="Q188" s="322"/>
      <c r="R188" s="322"/>
      <c r="S188" s="322"/>
      <c r="T188" s="322"/>
      <c r="U188" s="322"/>
      <c r="V188" s="322"/>
      <c r="W188" s="322"/>
      <c r="X188" s="322"/>
      <c r="Y188" s="322"/>
      <c r="Z188" s="322"/>
      <c r="AA188" s="322"/>
      <c r="AB188" s="322"/>
      <c r="AC188" s="322"/>
      <c r="AD188" s="322"/>
      <c r="AE188" s="322"/>
      <c r="AF188" s="322"/>
      <c r="AG188" s="322"/>
      <c r="AH188" s="322"/>
      <c r="AI188" s="322"/>
      <c r="AJ188" s="322"/>
      <c r="AK188" s="322"/>
      <c r="AL188" s="322"/>
      <c r="AM188" s="322"/>
      <c r="AN188" s="322"/>
      <c r="AO188" s="322"/>
      <c r="AP188" s="322"/>
      <c r="AQ188" s="322"/>
      <c r="AR188" s="322"/>
      <c r="AS188" s="322"/>
      <c r="AT188" s="322"/>
      <c r="AU188" s="322"/>
      <c r="AV188" s="322"/>
      <c r="AW188" s="322"/>
      <c r="AX188" s="322"/>
      <c r="AY188" s="322"/>
      <c r="AZ188" s="322"/>
      <c r="BA188" s="322"/>
      <c r="BB188" s="322"/>
      <c r="BC188" s="322"/>
      <c r="BD188" s="322"/>
      <c r="BE188" s="322"/>
      <c r="BF188" s="322"/>
      <c r="BG188" s="322"/>
      <c r="BH188" s="322"/>
      <c r="BI188" s="322"/>
      <c r="BJ188" s="322"/>
      <c r="BK188" s="322"/>
      <c r="BL188" s="322"/>
      <c r="BM188" s="322"/>
      <c r="BN188" s="322"/>
      <c r="BO188" s="322"/>
      <c r="BP188" s="322"/>
      <c r="BQ188" s="322"/>
      <c r="BR188" s="322"/>
      <c r="BS188" s="322"/>
      <c r="BT188" s="322"/>
      <c r="BU188" s="322"/>
      <c r="BV188" s="322"/>
      <c r="BW188" s="322"/>
      <c r="BX188" s="322"/>
      <c r="BY188" s="322"/>
      <c r="BZ188" s="322"/>
      <c r="CA188" s="322"/>
      <c r="CB188" s="322"/>
      <c r="CC188" s="322"/>
      <c r="CD188" s="322"/>
      <c r="CE188" s="322"/>
    </row>
    <row r="189" spans="1:83" s="323" customFormat="1" x14ac:dyDescent="0.25">
      <c r="A189" s="323" t="s">
        <v>453</v>
      </c>
      <c r="B189" s="390">
        <f>'Project Worksheet'!C6</f>
        <v>0</v>
      </c>
      <c r="D189" s="322"/>
      <c r="E189" s="322"/>
      <c r="F189" s="322"/>
      <c r="G189" s="322"/>
      <c r="H189" s="322"/>
      <c r="I189" s="322"/>
      <c r="J189" s="322"/>
      <c r="K189" s="322"/>
      <c r="L189" s="322"/>
      <c r="M189" s="322"/>
      <c r="N189" s="322"/>
      <c r="O189" s="322"/>
      <c r="P189" s="322"/>
      <c r="Q189" s="322"/>
      <c r="R189" s="322"/>
      <c r="S189" s="322"/>
      <c r="T189" s="322"/>
      <c r="U189" s="322"/>
      <c r="V189" s="322"/>
      <c r="W189" s="322"/>
      <c r="X189" s="322"/>
      <c r="Y189" s="322"/>
      <c r="Z189" s="322"/>
      <c r="AA189" s="322"/>
      <c r="AB189" s="322"/>
      <c r="AC189" s="322"/>
      <c r="AD189" s="322"/>
      <c r="AE189" s="322"/>
      <c r="AF189" s="322"/>
      <c r="AG189" s="322"/>
      <c r="AH189" s="322"/>
      <c r="AI189" s="322"/>
      <c r="AJ189" s="322"/>
      <c r="AK189" s="322"/>
      <c r="AL189" s="322"/>
      <c r="AM189" s="322"/>
      <c r="AN189" s="322"/>
      <c r="AO189" s="322"/>
      <c r="AP189" s="322"/>
      <c r="AQ189" s="322"/>
      <c r="AR189" s="322"/>
      <c r="AS189" s="322"/>
      <c r="AT189" s="322"/>
      <c r="AU189" s="322"/>
      <c r="AV189" s="322"/>
      <c r="AW189" s="322"/>
      <c r="AX189" s="322"/>
      <c r="AY189" s="322"/>
      <c r="AZ189" s="322"/>
      <c r="BA189" s="322"/>
      <c r="BB189" s="322"/>
      <c r="BC189" s="322"/>
      <c r="BD189" s="322"/>
      <c r="BE189" s="322"/>
      <c r="BF189" s="322"/>
      <c r="BG189" s="322"/>
      <c r="BH189" s="322"/>
      <c r="BI189" s="322"/>
      <c r="BJ189" s="322"/>
      <c r="BK189" s="322"/>
      <c r="BL189" s="322"/>
      <c r="BM189" s="322"/>
      <c r="BN189" s="322"/>
      <c r="BO189" s="322"/>
      <c r="BP189" s="322"/>
      <c r="BQ189" s="322"/>
      <c r="BR189" s="322"/>
      <c r="BS189" s="322"/>
      <c r="BT189" s="322"/>
      <c r="BU189" s="322"/>
      <c r="BV189" s="322"/>
      <c r="BW189" s="322"/>
      <c r="BX189" s="322"/>
      <c r="BY189" s="322"/>
      <c r="BZ189" s="322"/>
      <c r="CA189" s="322"/>
      <c r="CB189" s="322"/>
      <c r="CC189" s="322"/>
      <c r="CD189" s="322"/>
      <c r="CE189" s="322"/>
    </row>
    <row r="190" spans="1:83" s="323" customFormat="1" x14ac:dyDescent="0.25">
      <c r="A190" s="323" t="s">
        <v>454</v>
      </c>
      <c r="B190" s="390">
        <f>'Project Worksheet'!C7</f>
        <v>0</v>
      </c>
      <c r="D190" s="322"/>
      <c r="E190" s="322"/>
      <c r="F190" s="322"/>
      <c r="G190" s="322"/>
      <c r="H190" s="322"/>
      <c r="I190" s="322"/>
      <c r="J190" s="322"/>
      <c r="K190" s="322"/>
      <c r="L190" s="322"/>
      <c r="M190" s="322"/>
      <c r="N190" s="322"/>
      <c r="O190" s="322"/>
      <c r="P190" s="322"/>
      <c r="Q190" s="322"/>
      <c r="R190" s="322"/>
      <c r="S190" s="322"/>
      <c r="T190" s="322"/>
      <c r="U190" s="322"/>
      <c r="V190" s="322"/>
      <c r="W190" s="322"/>
      <c r="X190" s="322"/>
      <c r="Y190" s="322"/>
      <c r="Z190" s="322"/>
      <c r="AA190" s="322"/>
      <c r="AB190" s="322"/>
      <c r="AC190" s="322"/>
      <c r="AD190" s="322"/>
      <c r="AE190" s="322"/>
      <c r="AF190" s="322"/>
      <c r="AG190" s="322"/>
      <c r="AH190" s="322"/>
      <c r="AI190" s="322"/>
      <c r="AJ190" s="322"/>
      <c r="AK190" s="322"/>
      <c r="AL190" s="322"/>
      <c r="AM190" s="322"/>
      <c r="AN190" s="322"/>
      <c r="AO190" s="322"/>
      <c r="AP190" s="322"/>
      <c r="AQ190" s="322"/>
      <c r="AR190" s="322"/>
      <c r="AS190" s="322"/>
      <c r="AT190" s="322"/>
      <c r="AU190" s="322"/>
      <c r="AV190" s="322"/>
      <c r="AW190" s="322"/>
      <c r="AX190" s="322"/>
      <c r="AY190" s="322"/>
      <c r="AZ190" s="322"/>
      <c r="BA190" s="322"/>
      <c r="BB190" s="322"/>
      <c r="BC190" s="322"/>
      <c r="BD190" s="322"/>
      <c r="BE190" s="322"/>
      <c r="BF190" s="322"/>
      <c r="BG190" s="322"/>
      <c r="BH190" s="322"/>
      <c r="BI190" s="322"/>
      <c r="BJ190" s="322"/>
      <c r="BK190" s="322"/>
      <c r="BL190" s="322"/>
      <c r="BM190" s="322"/>
      <c r="BN190" s="322"/>
      <c r="BO190" s="322"/>
      <c r="BP190" s="322"/>
      <c r="BQ190" s="322"/>
      <c r="BR190" s="322"/>
      <c r="BS190" s="322"/>
      <c r="BT190" s="322"/>
      <c r="BU190" s="322"/>
      <c r="BV190" s="322"/>
      <c r="BW190" s="322"/>
      <c r="BX190" s="322"/>
      <c r="BY190" s="322"/>
      <c r="BZ190" s="322"/>
      <c r="CA190" s="322"/>
      <c r="CB190" s="322"/>
      <c r="CC190" s="322"/>
      <c r="CD190" s="322"/>
      <c r="CE190" s="322"/>
    </row>
    <row r="191" spans="1:83" s="323" customFormat="1" x14ac:dyDescent="0.25">
      <c r="A191" s="323" t="s">
        <v>455</v>
      </c>
      <c r="B191" s="391">
        <v>0</v>
      </c>
      <c r="C191" s="322" t="s">
        <v>425</v>
      </c>
      <c r="D191" s="322"/>
      <c r="E191" s="322"/>
      <c r="F191" s="322"/>
      <c r="G191" s="322"/>
      <c r="H191" s="322"/>
      <c r="I191" s="322"/>
      <c r="J191" s="322"/>
      <c r="K191" s="322"/>
      <c r="L191" s="322"/>
      <c r="M191" s="322"/>
      <c r="N191" s="322"/>
      <c r="O191" s="322"/>
      <c r="P191" s="322"/>
      <c r="Q191" s="322"/>
      <c r="R191" s="322"/>
      <c r="S191" s="322"/>
      <c r="T191" s="322"/>
      <c r="U191" s="322"/>
      <c r="V191" s="322"/>
      <c r="W191" s="322"/>
      <c r="X191" s="322"/>
      <c r="Y191" s="322"/>
      <c r="Z191" s="322"/>
      <c r="AA191" s="322"/>
      <c r="AB191" s="322"/>
      <c r="AC191" s="322"/>
      <c r="AD191" s="322"/>
      <c r="AE191" s="322"/>
      <c r="AF191" s="322"/>
      <c r="AG191" s="322"/>
      <c r="AH191" s="322"/>
      <c r="AI191" s="322"/>
      <c r="AJ191" s="322"/>
      <c r="AK191" s="322"/>
      <c r="AL191" s="322"/>
      <c r="AM191" s="322"/>
      <c r="AN191" s="322"/>
      <c r="AO191" s="322"/>
      <c r="AP191" s="322"/>
      <c r="AQ191" s="322"/>
      <c r="AR191" s="322"/>
      <c r="AS191" s="322"/>
      <c r="AT191" s="322"/>
      <c r="AU191" s="322"/>
      <c r="AV191" s="322"/>
      <c r="AW191" s="322"/>
      <c r="AX191" s="322"/>
      <c r="AY191" s="322"/>
      <c r="AZ191" s="322"/>
      <c r="BA191" s="322"/>
      <c r="BB191" s="322"/>
      <c r="BC191" s="322"/>
      <c r="BD191" s="322"/>
      <c r="BE191" s="322"/>
      <c r="BF191" s="322"/>
      <c r="BG191" s="322"/>
      <c r="BH191" s="322"/>
      <c r="BI191" s="322"/>
      <c r="BJ191" s="322"/>
      <c r="BK191" s="322"/>
      <c r="BL191" s="322"/>
      <c r="BM191" s="322"/>
      <c r="BN191" s="322"/>
      <c r="BO191" s="322"/>
      <c r="BP191" s="322"/>
      <c r="BQ191" s="322"/>
      <c r="BR191" s="322"/>
      <c r="BS191" s="322"/>
      <c r="BT191" s="322"/>
      <c r="BU191" s="322"/>
      <c r="BV191" s="322"/>
      <c r="BW191" s="322"/>
      <c r="BX191" s="322"/>
      <c r="BY191" s="322"/>
      <c r="BZ191" s="322"/>
      <c r="CA191" s="322"/>
      <c r="CB191" s="322"/>
      <c r="CC191" s="322"/>
      <c r="CD191" s="322"/>
      <c r="CE191" s="322"/>
    </row>
    <row r="192" spans="1:83" s="323" customFormat="1" x14ac:dyDescent="0.25">
      <c r="A192" s="323" t="s">
        <v>456</v>
      </c>
      <c r="B192" s="389">
        <f>'Project Worksheet'!C23</f>
        <v>0</v>
      </c>
      <c r="C192" s="322"/>
      <c r="D192" s="322"/>
      <c r="E192" s="322"/>
      <c r="F192" s="322"/>
      <c r="G192" s="322"/>
      <c r="H192" s="322"/>
      <c r="I192" s="322"/>
      <c r="J192" s="322"/>
      <c r="K192" s="322"/>
      <c r="L192" s="322"/>
      <c r="M192" s="322"/>
      <c r="N192" s="322"/>
      <c r="O192" s="322"/>
      <c r="P192" s="322"/>
      <c r="Q192" s="322"/>
      <c r="R192" s="322"/>
      <c r="S192" s="322"/>
      <c r="T192" s="322"/>
      <c r="U192" s="322"/>
      <c r="V192" s="322"/>
      <c r="W192" s="322"/>
      <c r="X192" s="322"/>
      <c r="Y192" s="322"/>
      <c r="Z192" s="322"/>
      <c r="AA192" s="322"/>
      <c r="AB192" s="322"/>
      <c r="AC192" s="322"/>
      <c r="AD192" s="322"/>
      <c r="AE192" s="322"/>
      <c r="AF192" s="322"/>
      <c r="AG192" s="322"/>
      <c r="AH192" s="322"/>
      <c r="AI192" s="322"/>
      <c r="AJ192" s="322"/>
      <c r="AK192" s="322"/>
      <c r="AL192" s="322"/>
      <c r="AM192" s="322"/>
      <c r="AN192" s="322"/>
      <c r="AO192" s="322"/>
      <c r="AP192" s="322"/>
      <c r="AQ192" s="322"/>
      <c r="AR192" s="322"/>
      <c r="AS192" s="322"/>
      <c r="AT192" s="322"/>
      <c r="AU192" s="322"/>
      <c r="AV192" s="322"/>
      <c r="AW192" s="322"/>
      <c r="AX192" s="322"/>
      <c r="AY192" s="322"/>
      <c r="AZ192" s="322"/>
      <c r="BA192" s="322"/>
      <c r="BB192" s="322"/>
      <c r="BC192" s="322"/>
      <c r="BD192" s="322"/>
      <c r="BE192" s="322"/>
      <c r="BF192" s="322"/>
      <c r="BG192" s="322"/>
      <c r="BH192" s="322"/>
      <c r="BI192" s="322"/>
      <c r="BJ192" s="322"/>
      <c r="BK192" s="322"/>
      <c r="BL192" s="322"/>
      <c r="BM192" s="322"/>
      <c r="BN192" s="322"/>
      <c r="BO192" s="322"/>
      <c r="BP192" s="322"/>
      <c r="BQ192" s="322"/>
      <c r="BR192" s="322"/>
      <c r="BS192" s="322"/>
      <c r="BT192" s="322"/>
      <c r="BU192" s="322"/>
      <c r="BV192" s="322"/>
      <c r="BW192" s="322"/>
      <c r="BX192" s="322"/>
      <c r="BY192" s="322"/>
      <c r="BZ192" s="322"/>
      <c r="CA192" s="322"/>
      <c r="CB192" s="322"/>
      <c r="CC192" s="322"/>
      <c r="CD192" s="322"/>
      <c r="CE192" s="322"/>
    </row>
    <row r="193" spans="1:83" s="323" customFormat="1" x14ac:dyDescent="0.25">
      <c r="A193" s="323" t="s">
        <v>457</v>
      </c>
      <c r="B193" s="391">
        <v>0</v>
      </c>
      <c r="C193" s="322" t="s">
        <v>425</v>
      </c>
      <c r="D193" s="322"/>
      <c r="E193" s="322"/>
      <c r="F193" s="322"/>
      <c r="G193" s="322"/>
      <c r="H193" s="322"/>
      <c r="I193" s="322"/>
      <c r="J193" s="322"/>
      <c r="K193" s="322"/>
      <c r="L193" s="322"/>
      <c r="M193" s="322"/>
      <c r="N193" s="322"/>
      <c r="O193" s="322"/>
      <c r="P193" s="322"/>
      <c r="Q193" s="322"/>
      <c r="R193" s="322"/>
      <c r="S193" s="322"/>
      <c r="T193" s="322"/>
      <c r="U193" s="322"/>
      <c r="V193" s="322"/>
      <c r="W193" s="322"/>
      <c r="X193" s="322"/>
      <c r="Y193" s="322"/>
      <c r="Z193" s="322"/>
      <c r="AA193" s="322"/>
      <c r="AB193" s="322"/>
      <c r="AC193" s="322"/>
      <c r="AD193" s="322"/>
      <c r="AE193" s="322"/>
      <c r="AF193" s="322"/>
      <c r="AG193" s="322"/>
      <c r="AH193" s="322"/>
      <c r="AI193" s="322"/>
      <c r="AJ193" s="322"/>
      <c r="AK193" s="322"/>
      <c r="AL193" s="322"/>
      <c r="AM193" s="322"/>
      <c r="AN193" s="322"/>
      <c r="AO193" s="322"/>
      <c r="AP193" s="322"/>
      <c r="AQ193" s="322"/>
      <c r="AR193" s="322"/>
      <c r="AS193" s="322"/>
      <c r="AT193" s="322"/>
      <c r="AU193" s="322"/>
      <c r="AV193" s="322"/>
      <c r="AW193" s="322"/>
      <c r="AX193" s="322"/>
      <c r="AY193" s="322"/>
      <c r="AZ193" s="322"/>
      <c r="BA193" s="322"/>
      <c r="BB193" s="322"/>
      <c r="BC193" s="322"/>
      <c r="BD193" s="322"/>
      <c r="BE193" s="322"/>
      <c r="BF193" s="322"/>
      <c r="BG193" s="322"/>
      <c r="BH193" s="322"/>
      <c r="BI193" s="322"/>
      <c r="BJ193" s="322"/>
      <c r="BK193" s="322"/>
      <c r="BL193" s="322"/>
      <c r="BM193" s="322"/>
      <c r="BN193" s="322"/>
      <c r="BO193" s="322"/>
      <c r="BP193" s="322"/>
      <c r="BQ193" s="322"/>
      <c r="BR193" s="322"/>
      <c r="BS193" s="322"/>
      <c r="BT193" s="322"/>
      <c r="BU193" s="322"/>
      <c r="BV193" s="322"/>
      <c r="BW193" s="322"/>
      <c r="BX193" s="322"/>
      <c r="BY193" s="322"/>
      <c r="BZ193" s="322"/>
      <c r="CA193" s="322"/>
      <c r="CB193" s="322"/>
      <c r="CC193" s="322"/>
      <c r="CD193" s="322"/>
      <c r="CE193" s="322"/>
    </row>
    <row r="194" spans="1:83" s="323" customFormat="1" x14ac:dyDescent="0.25">
      <c r="A194" s="323" t="s">
        <v>458</v>
      </c>
      <c r="B194" s="391">
        <v>0</v>
      </c>
      <c r="C194" s="322" t="s">
        <v>425</v>
      </c>
      <c r="D194" s="322"/>
      <c r="E194" s="322"/>
      <c r="F194" s="322"/>
      <c r="G194" s="322"/>
      <c r="H194" s="322"/>
      <c r="I194" s="322"/>
      <c r="J194" s="322"/>
      <c r="K194" s="322"/>
      <c r="L194" s="322"/>
      <c r="M194" s="322"/>
      <c r="N194" s="322"/>
      <c r="O194" s="322"/>
      <c r="P194" s="322"/>
      <c r="Q194" s="322"/>
      <c r="R194" s="322"/>
      <c r="S194" s="322"/>
      <c r="T194" s="322"/>
      <c r="U194" s="322"/>
      <c r="V194" s="322"/>
      <c r="W194" s="322"/>
      <c r="X194" s="322"/>
      <c r="Y194" s="322"/>
      <c r="Z194" s="322"/>
      <c r="AA194" s="322"/>
      <c r="AB194" s="322"/>
      <c r="AC194" s="322"/>
      <c r="AD194" s="322"/>
      <c r="AE194" s="322"/>
      <c r="AF194" s="322"/>
      <c r="AG194" s="322"/>
      <c r="AH194" s="322"/>
      <c r="AI194" s="322"/>
      <c r="AJ194" s="322"/>
      <c r="AK194" s="322"/>
      <c r="AL194" s="322"/>
      <c r="AM194" s="322"/>
      <c r="AN194" s="322"/>
      <c r="AO194" s="322"/>
      <c r="AP194" s="322"/>
      <c r="AQ194" s="322"/>
      <c r="AR194" s="322"/>
      <c r="AS194" s="322"/>
      <c r="AT194" s="322"/>
      <c r="AU194" s="322"/>
      <c r="AV194" s="322"/>
      <c r="AW194" s="322"/>
      <c r="AX194" s="322"/>
      <c r="AY194" s="322"/>
      <c r="AZ194" s="322"/>
      <c r="BA194" s="322"/>
      <c r="BB194" s="322"/>
      <c r="BC194" s="322"/>
      <c r="BD194" s="322"/>
      <c r="BE194" s="322"/>
      <c r="BF194" s="322"/>
      <c r="BG194" s="322"/>
      <c r="BH194" s="322"/>
      <c r="BI194" s="322"/>
      <c r="BJ194" s="322"/>
      <c r="BK194" s="322"/>
      <c r="BL194" s="322"/>
      <c r="BM194" s="322"/>
      <c r="BN194" s="322"/>
      <c r="BO194" s="322"/>
      <c r="BP194" s="322"/>
      <c r="BQ194" s="322"/>
      <c r="BR194" s="322"/>
      <c r="BS194" s="322"/>
      <c r="BT194" s="322"/>
      <c r="BU194" s="322"/>
      <c r="BV194" s="322"/>
      <c r="BW194" s="322"/>
      <c r="BX194" s="322"/>
      <c r="BY194" s="322"/>
      <c r="BZ194" s="322"/>
      <c r="CA194" s="322"/>
      <c r="CB194" s="322"/>
      <c r="CC194" s="322"/>
      <c r="CD194" s="322"/>
      <c r="CE194" s="322"/>
    </row>
    <row r="195" spans="1:83" s="323" customFormat="1" x14ac:dyDescent="0.25">
      <c r="A195" s="323" t="s">
        <v>459</v>
      </c>
      <c r="B195" s="391">
        <v>0</v>
      </c>
      <c r="C195" s="322" t="s">
        <v>425</v>
      </c>
      <c r="D195" s="322"/>
      <c r="E195" s="322"/>
      <c r="F195" s="322"/>
      <c r="G195" s="322"/>
      <c r="H195" s="322"/>
      <c r="I195" s="322"/>
      <c r="J195" s="322"/>
      <c r="K195" s="322"/>
      <c r="L195" s="322"/>
      <c r="M195" s="322"/>
      <c r="N195" s="322"/>
      <c r="O195" s="322"/>
      <c r="P195" s="322"/>
      <c r="Q195" s="322"/>
      <c r="R195" s="322"/>
      <c r="S195" s="322"/>
      <c r="T195" s="322"/>
      <c r="U195" s="322"/>
      <c r="V195" s="322"/>
      <c r="W195" s="322"/>
      <c r="X195" s="322"/>
      <c r="Y195" s="322"/>
      <c r="Z195" s="322"/>
      <c r="AA195" s="322"/>
      <c r="AB195" s="322"/>
      <c r="AC195" s="322"/>
      <c r="AD195" s="322"/>
      <c r="AE195" s="322"/>
      <c r="AF195" s="322"/>
      <c r="AG195" s="322"/>
      <c r="AH195" s="322"/>
      <c r="AI195" s="322"/>
      <c r="AJ195" s="322"/>
      <c r="AK195" s="322"/>
      <c r="AL195" s="322"/>
      <c r="AM195" s="322"/>
      <c r="AN195" s="322"/>
      <c r="AO195" s="322"/>
      <c r="AP195" s="322"/>
      <c r="AQ195" s="322"/>
      <c r="AR195" s="322"/>
      <c r="AS195" s="322"/>
      <c r="AT195" s="322"/>
      <c r="AU195" s="322"/>
      <c r="AV195" s="322"/>
      <c r="AW195" s="322"/>
      <c r="AX195" s="322"/>
      <c r="AY195" s="322"/>
      <c r="AZ195" s="322"/>
      <c r="BA195" s="322"/>
      <c r="BB195" s="322"/>
      <c r="BC195" s="322"/>
      <c r="BD195" s="322"/>
      <c r="BE195" s="322"/>
      <c r="BF195" s="322"/>
      <c r="BG195" s="322"/>
      <c r="BH195" s="322"/>
      <c r="BI195" s="322"/>
      <c r="BJ195" s="322"/>
      <c r="BK195" s="322"/>
      <c r="BL195" s="322"/>
      <c r="BM195" s="322"/>
      <c r="BN195" s="322"/>
      <c r="BO195" s="322"/>
      <c r="BP195" s="322"/>
      <c r="BQ195" s="322"/>
      <c r="BR195" s="322"/>
      <c r="BS195" s="322"/>
      <c r="BT195" s="322"/>
      <c r="BU195" s="322"/>
      <c r="BV195" s="322"/>
      <c r="BW195" s="322"/>
      <c r="BX195" s="322"/>
      <c r="BY195" s="322"/>
      <c r="BZ195" s="322"/>
      <c r="CA195" s="322"/>
      <c r="CB195" s="322"/>
      <c r="CC195" s="322"/>
      <c r="CD195" s="322"/>
      <c r="CE195" s="322"/>
    </row>
    <row r="196" spans="1:83" s="323" customFormat="1" x14ac:dyDescent="0.25">
      <c r="A196" s="323" t="s">
        <v>460</v>
      </c>
      <c r="B196" s="381"/>
      <c r="C196" s="323" t="s">
        <v>461</v>
      </c>
      <c r="D196" s="322"/>
      <c r="E196" s="322"/>
      <c r="F196" s="322"/>
      <c r="G196" s="322"/>
      <c r="H196" s="322"/>
      <c r="I196" s="322"/>
      <c r="J196" s="322"/>
      <c r="K196" s="322"/>
      <c r="L196" s="322"/>
      <c r="M196" s="322"/>
      <c r="N196" s="322"/>
      <c r="O196" s="322"/>
      <c r="P196" s="322"/>
      <c r="Q196" s="322"/>
      <c r="R196" s="322"/>
      <c r="S196" s="322"/>
      <c r="T196" s="322"/>
      <c r="U196" s="322"/>
      <c r="V196" s="322"/>
      <c r="W196" s="322"/>
      <c r="X196" s="322"/>
      <c r="Y196" s="322"/>
      <c r="Z196" s="322"/>
      <c r="AA196" s="322"/>
      <c r="AB196" s="322"/>
      <c r="AC196" s="322"/>
      <c r="AD196" s="322"/>
      <c r="AE196" s="322"/>
      <c r="AF196" s="322"/>
      <c r="AG196" s="322"/>
      <c r="AH196" s="322"/>
      <c r="AI196" s="322"/>
      <c r="AJ196" s="322"/>
      <c r="AK196" s="322"/>
      <c r="AL196" s="322"/>
      <c r="AM196" s="322"/>
      <c r="AN196" s="322"/>
      <c r="AO196" s="322"/>
      <c r="AP196" s="322"/>
      <c r="AQ196" s="322"/>
      <c r="AR196" s="322"/>
      <c r="AS196" s="322"/>
      <c r="AT196" s="322"/>
      <c r="AU196" s="322"/>
      <c r="AV196" s="322"/>
      <c r="AW196" s="322"/>
      <c r="AX196" s="322"/>
      <c r="AY196" s="322"/>
      <c r="AZ196" s="322"/>
      <c r="BA196" s="322"/>
      <c r="BB196" s="322"/>
      <c r="BC196" s="322"/>
      <c r="BD196" s="322"/>
      <c r="BE196" s="322"/>
      <c r="BF196" s="322"/>
      <c r="BG196" s="322"/>
      <c r="BH196" s="322"/>
      <c r="BI196" s="322"/>
      <c r="BJ196" s="322"/>
      <c r="BK196" s="322"/>
      <c r="BL196" s="322"/>
      <c r="BM196" s="322"/>
      <c r="BN196" s="322"/>
      <c r="BO196" s="322"/>
      <c r="BP196" s="322"/>
      <c r="BQ196" s="322"/>
      <c r="BR196" s="322"/>
      <c r="BS196" s="322"/>
      <c r="BT196" s="322"/>
      <c r="BU196" s="322"/>
      <c r="BV196" s="322"/>
      <c r="BW196" s="322"/>
      <c r="BX196" s="322"/>
      <c r="BY196" s="322"/>
      <c r="BZ196" s="322"/>
      <c r="CA196" s="322"/>
      <c r="CB196" s="322"/>
      <c r="CC196" s="322"/>
      <c r="CD196" s="322"/>
      <c r="CE196" s="322"/>
    </row>
    <row r="197" spans="1:83" s="323" customFormat="1" x14ac:dyDescent="0.25">
      <c r="A197" s="323" t="s">
        <v>462</v>
      </c>
      <c r="B197" s="381"/>
      <c r="C197" s="323" t="s">
        <v>461</v>
      </c>
      <c r="D197" s="322"/>
      <c r="E197" s="322"/>
      <c r="F197" s="322"/>
      <c r="G197" s="322"/>
      <c r="H197" s="322"/>
      <c r="I197" s="322"/>
      <c r="J197" s="322"/>
      <c r="K197" s="322"/>
      <c r="L197" s="322"/>
      <c r="M197" s="322"/>
      <c r="N197" s="322"/>
      <c r="O197" s="322"/>
      <c r="P197" s="322"/>
      <c r="Q197" s="322"/>
      <c r="R197" s="322"/>
      <c r="S197" s="322"/>
      <c r="T197" s="322"/>
      <c r="U197" s="322"/>
      <c r="V197" s="322"/>
      <c r="W197" s="322"/>
      <c r="X197" s="322"/>
      <c r="Y197" s="322"/>
      <c r="Z197" s="322"/>
      <c r="AA197" s="322"/>
      <c r="AB197" s="322"/>
      <c r="AC197" s="322"/>
      <c r="AD197" s="322"/>
      <c r="AE197" s="322"/>
      <c r="AF197" s="322"/>
      <c r="AG197" s="322"/>
      <c r="AH197" s="322"/>
      <c r="AI197" s="322"/>
      <c r="AJ197" s="322"/>
      <c r="AK197" s="322"/>
      <c r="AL197" s="322"/>
      <c r="AM197" s="322"/>
      <c r="AN197" s="322"/>
      <c r="AO197" s="322"/>
      <c r="AP197" s="322"/>
      <c r="AQ197" s="322"/>
      <c r="AR197" s="322"/>
      <c r="AS197" s="322"/>
      <c r="AT197" s="322"/>
      <c r="AU197" s="322"/>
      <c r="AV197" s="322"/>
      <c r="AW197" s="322"/>
      <c r="AX197" s="322"/>
      <c r="AY197" s="322"/>
      <c r="AZ197" s="322"/>
      <c r="BA197" s="322"/>
      <c r="BB197" s="322"/>
      <c r="BC197" s="322"/>
      <c r="BD197" s="322"/>
      <c r="BE197" s="322"/>
      <c r="BF197" s="322"/>
      <c r="BG197" s="322"/>
      <c r="BH197" s="322"/>
      <c r="BI197" s="322"/>
      <c r="BJ197" s="322"/>
      <c r="BK197" s="322"/>
      <c r="BL197" s="322"/>
      <c r="BM197" s="322"/>
      <c r="BN197" s="322"/>
      <c r="BO197" s="322"/>
      <c r="BP197" s="322"/>
      <c r="BQ197" s="322"/>
      <c r="BR197" s="322"/>
      <c r="BS197" s="322"/>
      <c r="BT197" s="322"/>
      <c r="BU197" s="322"/>
      <c r="BV197" s="322"/>
      <c r="BW197" s="322"/>
      <c r="BX197" s="322"/>
      <c r="BY197" s="322"/>
      <c r="BZ197" s="322"/>
      <c r="CA197" s="322"/>
      <c r="CB197" s="322"/>
      <c r="CC197" s="322"/>
      <c r="CD197" s="322"/>
      <c r="CE197" s="322"/>
    </row>
    <row r="198" spans="1:83" s="323" customFormat="1" x14ac:dyDescent="0.25">
      <c r="A198" s="323" t="s">
        <v>463</v>
      </c>
      <c r="B198" s="391">
        <v>0</v>
      </c>
      <c r="C198" s="322" t="s">
        <v>425</v>
      </c>
      <c r="D198" s="322"/>
      <c r="E198" s="322"/>
      <c r="F198" s="322"/>
      <c r="G198" s="322"/>
      <c r="H198" s="322"/>
      <c r="I198" s="322"/>
      <c r="J198" s="322"/>
      <c r="K198" s="322"/>
      <c r="L198" s="322"/>
      <c r="M198" s="322"/>
      <c r="N198" s="322"/>
      <c r="O198" s="322"/>
      <c r="P198" s="322"/>
      <c r="Q198" s="322"/>
      <c r="R198" s="322"/>
      <c r="S198" s="322"/>
      <c r="T198" s="322"/>
      <c r="U198" s="322"/>
      <c r="V198" s="322"/>
      <c r="W198" s="322"/>
      <c r="X198" s="322"/>
      <c r="Y198" s="322"/>
      <c r="Z198" s="322"/>
      <c r="AA198" s="322"/>
      <c r="AB198" s="322"/>
      <c r="AC198" s="322"/>
      <c r="AD198" s="322"/>
      <c r="AE198" s="322"/>
      <c r="AF198" s="322"/>
      <c r="AG198" s="322"/>
      <c r="AH198" s="322"/>
      <c r="AI198" s="322"/>
      <c r="AJ198" s="322"/>
      <c r="AK198" s="322"/>
      <c r="AL198" s="322"/>
      <c r="AM198" s="322"/>
      <c r="AN198" s="322"/>
      <c r="AO198" s="322"/>
      <c r="AP198" s="322"/>
      <c r="AQ198" s="322"/>
      <c r="AR198" s="322"/>
      <c r="AS198" s="322"/>
      <c r="AT198" s="322"/>
      <c r="AU198" s="322"/>
      <c r="AV198" s="322"/>
      <c r="AW198" s="322"/>
      <c r="AX198" s="322"/>
      <c r="AY198" s="322"/>
      <c r="AZ198" s="322"/>
      <c r="BA198" s="322"/>
      <c r="BB198" s="322"/>
      <c r="BC198" s="322"/>
      <c r="BD198" s="322"/>
      <c r="BE198" s="322"/>
      <c r="BF198" s="322"/>
      <c r="BG198" s="322"/>
      <c r="BH198" s="322"/>
      <c r="BI198" s="322"/>
      <c r="BJ198" s="322"/>
      <c r="BK198" s="322"/>
      <c r="BL198" s="322"/>
      <c r="BM198" s="322"/>
      <c r="BN198" s="322"/>
      <c r="BO198" s="322"/>
      <c r="BP198" s="322"/>
      <c r="BQ198" s="322"/>
      <c r="BR198" s="322"/>
      <c r="BS198" s="322"/>
      <c r="BT198" s="322"/>
      <c r="BU198" s="322"/>
      <c r="BV198" s="322"/>
      <c r="BW198" s="322"/>
      <c r="BX198" s="322"/>
      <c r="BY198" s="322"/>
      <c r="BZ198" s="322"/>
      <c r="CA198" s="322"/>
      <c r="CB198" s="322"/>
      <c r="CC198" s="322"/>
      <c r="CD198" s="322"/>
      <c r="CE198" s="322"/>
    </row>
    <row r="199" spans="1:83" s="323" customFormat="1" x14ac:dyDescent="0.25">
      <c r="A199" s="323" t="s">
        <v>464</v>
      </c>
      <c r="B199" s="391">
        <v>0</v>
      </c>
      <c r="C199" s="322" t="s">
        <v>425</v>
      </c>
      <c r="D199" s="322"/>
      <c r="E199" s="322"/>
      <c r="F199" s="322"/>
      <c r="G199" s="322"/>
      <c r="H199" s="322"/>
      <c r="I199" s="322"/>
      <c r="J199" s="322"/>
      <c r="K199" s="322"/>
      <c r="L199" s="322"/>
      <c r="M199" s="322"/>
      <c r="N199" s="322"/>
      <c r="O199" s="322"/>
      <c r="P199" s="322"/>
      <c r="Q199" s="322"/>
      <c r="R199" s="322"/>
      <c r="S199" s="322"/>
      <c r="T199" s="322"/>
      <c r="U199" s="322"/>
      <c r="V199" s="322"/>
      <c r="W199" s="322"/>
      <c r="X199" s="322"/>
      <c r="Y199" s="322"/>
      <c r="Z199" s="322"/>
      <c r="AA199" s="322"/>
      <c r="AB199" s="322"/>
      <c r="AC199" s="322"/>
      <c r="AD199" s="322"/>
      <c r="AE199" s="322"/>
      <c r="AF199" s="322"/>
      <c r="AG199" s="322"/>
      <c r="AH199" s="322"/>
      <c r="AI199" s="322"/>
      <c r="AJ199" s="322"/>
      <c r="AK199" s="322"/>
      <c r="AL199" s="322"/>
      <c r="AM199" s="322"/>
      <c r="AN199" s="322"/>
      <c r="AO199" s="322"/>
      <c r="AP199" s="322"/>
      <c r="AQ199" s="322"/>
      <c r="AR199" s="322"/>
      <c r="AS199" s="322"/>
      <c r="AT199" s="322"/>
      <c r="AU199" s="322"/>
      <c r="AV199" s="322"/>
      <c r="AW199" s="322"/>
      <c r="AX199" s="322"/>
      <c r="AY199" s="322"/>
      <c r="AZ199" s="322"/>
      <c r="BA199" s="322"/>
      <c r="BB199" s="322"/>
      <c r="BC199" s="322"/>
      <c r="BD199" s="322"/>
      <c r="BE199" s="322"/>
      <c r="BF199" s="322"/>
      <c r="BG199" s="322"/>
      <c r="BH199" s="322"/>
      <c r="BI199" s="322"/>
      <c r="BJ199" s="322"/>
      <c r="BK199" s="322"/>
      <c r="BL199" s="322"/>
      <c r="BM199" s="322"/>
      <c r="BN199" s="322"/>
      <c r="BO199" s="322"/>
      <c r="BP199" s="322"/>
      <c r="BQ199" s="322"/>
      <c r="BR199" s="322"/>
      <c r="BS199" s="322"/>
      <c r="BT199" s="322"/>
      <c r="BU199" s="322"/>
      <c r="BV199" s="322"/>
      <c r="BW199" s="322"/>
      <c r="BX199" s="322"/>
      <c r="BY199" s="322"/>
      <c r="BZ199" s="322"/>
      <c r="CA199" s="322"/>
      <c r="CB199" s="322"/>
      <c r="CC199" s="322"/>
      <c r="CD199" s="322"/>
      <c r="CE199" s="322"/>
    </row>
    <row r="200" spans="1:83" s="323" customFormat="1" x14ac:dyDescent="0.25">
      <c r="A200" s="323" t="s">
        <v>465</v>
      </c>
      <c r="B200" s="381"/>
      <c r="C200" s="323" t="s">
        <v>461</v>
      </c>
      <c r="D200" s="322"/>
      <c r="E200" s="322"/>
      <c r="F200" s="322"/>
      <c r="G200" s="322"/>
      <c r="H200" s="322"/>
      <c r="I200" s="322"/>
      <c r="J200" s="322"/>
      <c r="K200" s="322"/>
      <c r="L200" s="322"/>
      <c r="M200" s="322"/>
      <c r="N200" s="322"/>
      <c r="O200" s="322"/>
      <c r="P200" s="322"/>
      <c r="Q200" s="322"/>
      <c r="R200" s="322"/>
      <c r="S200" s="322"/>
      <c r="T200" s="322"/>
      <c r="U200" s="322"/>
      <c r="V200" s="322"/>
      <c r="W200" s="322"/>
      <c r="X200" s="322"/>
      <c r="Y200" s="322"/>
      <c r="Z200" s="322"/>
      <c r="AA200" s="322"/>
      <c r="AB200" s="322"/>
      <c r="AC200" s="322"/>
      <c r="AD200" s="322"/>
      <c r="AE200" s="322"/>
      <c r="AF200" s="322"/>
      <c r="AG200" s="322"/>
      <c r="AH200" s="322"/>
      <c r="AI200" s="322"/>
      <c r="AJ200" s="322"/>
      <c r="AK200" s="322"/>
      <c r="AL200" s="322"/>
      <c r="AM200" s="322"/>
      <c r="AN200" s="322"/>
      <c r="AO200" s="322"/>
      <c r="AP200" s="322"/>
      <c r="AQ200" s="322"/>
      <c r="AR200" s="322"/>
      <c r="AS200" s="322"/>
      <c r="AT200" s="322"/>
      <c r="AU200" s="322"/>
      <c r="AV200" s="322"/>
      <c r="AW200" s="322"/>
      <c r="AX200" s="322"/>
      <c r="AY200" s="322"/>
      <c r="AZ200" s="322"/>
      <c r="BA200" s="322"/>
      <c r="BB200" s="322"/>
      <c r="BC200" s="322"/>
      <c r="BD200" s="322"/>
      <c r="BE200" s="322"/>
      <c r="BF200" s="322"/>
      <c r="BG200" s="322"/>
      <c r="BH200" s="322"/>
      <c r="BI200" s="322"/>
      <c r="BJ200" s="322"/>
      <c r="BK200" s="322"/>
      <c r="BL200" s="322"/>
      <c r="BM200" s="322"/>
      <c r="BN200" s="322"/>
      <c r="BO200" s="322"/>
      <c r="BP200" s="322"/>
      <c r="BQ200" s="322"/>
      <c r="BR200" s="322"/>
      <c r="BS200" s="322"/>
      <c r="BT200" s="322"/>
      <c r="BU200" s="322"/>
      <c r="BV200" s="322"/>
      <c r="BW200" s="322"/>
      <c r="BX200" s="322"/>
      <c r="BY200" s="322"/>
      <c r="BZ200" s="322"/>
      <c r="CA200" s="322"/>
      <c r="CB200" s="322"/>
      <c r="CC200" s="322"/>
      <c r="CD200" s="322"/>
      <c r="CE200" s="322"/>
    </row>
    <row r="201" spans="1:83" s="323" customFormat="1" x14ac:dyDescent="0.25">
      <c r="A201" s="323" t="s">
        <v>466</v>
      </c>
      <c r="B201" s="381"/>
      <c r="C201" s="323" t="s">
        <v>461</v>
      </c>
      <c r="D201" s="322"/>
      <c r="E201" s="322"/>
      <c r="F201" s="322"/>
      <c r="G201" s="322"/>
      <c r="H201" s="322"/>
      <c r="I201" s="322"/>
      <c r="J201" s="322"/>
      <c r="K201" s="322"/>
      <c r="L201" s="322"/>
      <c r="M201" s="322"/>
      <c r="N201" s="322"/>
      <c r="O201" s="322"/>
      <c r="P201" s="322"/>
      <c r="Q201" s="322"/>
      <c r="R201" s="322"/>
      <c r="S201" s="322"/>
      <c r="T201" s="322"/>
      <c r="U201" s="322"/>
      <c r="V201" s="322"/>
      <c r="W201" s="322"/>
      <c r="X201" s="322"/>
      <c r="Y201" s="322"/>
      <c r="Z201" s="322"/>
      <c r="AA201" s="322"/>
      <c r="AB201" s="322"/>
      <c r="AC201" s="322"/>
      <c r="AD201" s="322"/>
      <c r="AE201" s="322"/>
      <c r="AF201" s="322"/>
      <c r="AG201" s="322"/>
      <c r="AH201" s="322"/>
      <c r="AI201" s="322"/>
      <c r="AJ201" s="322"/>
      <c r="AK201" s="322"/>
      <c r="AL201" s="322"/>
      <c r="AM201" s="322"/>
      <c r="AN201" s="322"/>
      <c r="AO201" s="322"/>
      <c r="AP201" s="322"/>
      <c r="AQ201" s="322"/>
      <c r="AR201" s="322"/>
      <c r="AS201" s="322"/>
      <c r="AT201" s="322"/>
      <c r="AU201" s="322"/>
      <c r="AV201" s="322"/>
      <c r="AW201" s="322"/>
      <c r="AX201" s="322"/>
      <c r="AY201" s="322"/>
      <c r="AZ201" s="322"/>
      <c r="BA201" s="322"/>
      <c r="BB201" s="322"/>
      <c r="BC201" s="322"/>
      <c r="BD201" s="322"/>
      <c r="BE201" s="322"/>
      <c r="BF201" s="322"/>
      <c r="BG201" s="322"/>
      <c r="BH201" s="322"/>
      <c r="BI201" s="322"/>
      <c r="BJ201" s="322"/>
      <c r="BK201" s="322"/>
      <c r="BL201" s="322"/>
      <c r="BM201" s="322"/>
      <c r="BN201" s="322"/>
      <c r="BO201" s="322"/>
      <c r="BP201" s="322"/>
      <c r="BQ201" s="322"/>
      <c r="BR201" s="322"/>
      <c r="BS201" s="322"/>
      <c r="BT201" s="322"/>
      <c r="BU201" s="322"/>
      <c r="BV201" s="322"/>
      <c r="BW201" s="322"/>
      <c r="BX201" s="322"/>
      <c r="BY201" s="322"/>
      <c r="BZ201" s="322"/>
      <c r="CA201" s="322"/>
      <c r="CB201" s="322"/>
      <c r="CC201" s="322"/>
      <c r="CD201" s="322"/>
      <c r="CE201" s="322"/>
    </row>
    <row r="202" spans="1:83" s="323" customFormat="1" x14ac:dyDescent="0.25">
      <c r="A202" s="323" t="s">
        <v>467</v>
      </c>
      <c r="B202" s="391">
        <v>0</v>
      </c>
      <c r="C202" s="322" t="s">
        <v>425</v>
      </c>
      <c r="D202" s="322"/>
      <c r="E202" s="322"/>
      <c r="F202" s="322"/>
      <c r="G202" s="322"/>
      <c r="H202" s="322"/>
      <c r="I202" s="322"/>
      <c r="J202" s="322"/>
      <c r="K202" s="322"/>
      <c r="L202" s="322"/>
      <c r="M202" s="322"/>
      <c r="N202" s="322"/>
      <c r="O202" s="322"/>
      <c r="P202" s="322"/>
      <c r="Q202" s="322"/>
      <c r="R202" s="322"/>
      <c r="S202" s="322"/>
      <c r="T202" s="322"/>
      <c r="U202" s="322"/>
      <c r="V202" s="322"/>
      <c r="W202" s="322"/>
      <c r="X202" s="322"/>
      <c r="Y202" s="322"/>
      <c r="Z202" s="322"/>
      <c r="AA202" s="322"/>
      <c r="AB202" s="322"/>
      <c r="AC202" s="322"/>
      <c r="AD202" s="322"/>
      <c r="AE202" s="322"/>
      <c r="AF202" s="322"/>
      <c r="AG202" s="322"/>
      <c r="AH202" s="322"/>
      <c r="AI202" s="322"/>
      <c r="AJ202" s="322"/>
      <c r="AK202" s="322"/>
      <c r="AL202" s="322"/>
      <c r="AM202" s="322"/>
      <c r="AN202" s="322"/>
      <c r="AO202" s="322"/>
      <c r="AP202" s="322"/>
      <c r="AQ202" s="322"/>
      <c r="AR202" s="322"/>
      <c r="AS202" s="322"/>
      <c r="AT202" s="322"/>
      <c r="AU202" s="322"/>
      <c r="AV202" s="322"/>
      <c r="AW202" s="322"/>
      <c r="AX202" s="322"/>
      <c r="AY202" s="322"/>
      <c r="AZ202" s="322"/>
      <c r="BA202" s="322"/>
      <c r="BB202" s="322"/>
      <c r="BC202" s="322"/>
      <c r="BD202" s="322"/>
      <c r="BE202" s="322"/>
      <c r="BF202" s="322"/>
      <c r="BG202" s="322"/>
      <c r="BH202" s="322"/>
      <c r="BI202" s="322"/>
      <c r="BJ202" s="322"/>
      <c r="BK202" s="322"/>
      <c r="BL202" s="322"/>
      <c r="BM202" s="322"/>
      <c r="BN202" s="322"/>
      <c r="BO202" s="322"/>
      <c r="BP202" s="322"/>
      <c r="BQ202" s="322"/>
      <c r="BR202" s="322"/>
      <c r="BS202" s="322"/>
      <c r="BT202" s="322"/>
      <c r="BU202" s="322"/>
      <c r="BV202" s="322"/>
      <c r="BW202" s="322"/>
      <c r="BX202" s="322"/>
      <c r="BY202" s="322"/>
      <c r="BZ202" s="322"/>
      <c r="CA202" s="322"/>
      <c r="CB202" s="322"/>
      <c r="CC202" s="322"/>
      <c r="CD202" s="322"/>
      <c r="CE202" s="322"/>
    </row>
    <row r="203" spans="1:83" s="323" customFormat="1" x14ac:dyDescent="0.25">
      <c r="A203" s="323" t="s">
        <v>468</v>
      </c>
      <c r="B203" s="391">
        <v>0</v>
      </c>
      <c r="C203" s="322" t="s">
        <v>425</v>
      </c>
      <c r="D203" s="322"/>
      <c r="E203" s="322"/>
      <c r="F203" s="322"/>
      <c r="G203" s="322"/>
      <c r="H203" s="322"/>
      <c r="I203" s="322"/>
      <c r="J203" s="322"/>
      <c r="K203" s="322"/>
      <c r="L203" s="322"/>
      <c r="M203" s="322"/>
      <c r="N203" s="322"/>
      <c r="O203" s="322"/>
      <c r="P203" s="322"/>
      <c r="Q203" s="322"/>
      <c r="R203" s="322"/>
      <c r="S203" s="322"/>
      <c r="T203" s="322"/>
      <c r="U203" s="322"/>
      <c r="V203" s="322"/>
      <c r="W203" s="322"/>
      <c r="X203" s="322"/>
      <c r="Y203" s="322"/>
      <c r="Z203" s="322"/>
      <c r="AA203" s="322"/>
      <c r="AB203" s="322"/>
      <c r="AC203" s="322"/>
      <c r="AD203" s="322"/>
      <c r="AE203" s="322"/>
      <c r="AF203" s="322"/>
      <c r="AG203" s="322"/>
      <c r="AH203" s="322"/>
      <c r="AI203" s="322"/>
      <c r="AJ203" s="322"/>
      <c r="AK203" s="322"/>
      <c r="AL203" s="322"/>
      <c r="AM203" s="322"/>
      <c r="AN203" s="322"/>
      <c r="AO203" s="322"/>
      <c r="AP203" s="322"/>
      <c r="AQ203" s="322"/>
      <c r="AR203" s="322"/>
      <c r="AS203" s="322"/>
      <c r="AT203" s="322"/>
      <c r="AU203" s="322"/>
      <c r="AV203" s="322"/>
      <c r="AW203" s="322"/>
      <c r="AX203" s="322"/>
      <c r="AY203" s="322"/>
      <c r="AZ203" s="322"/>
      <c r="BA203" s="322"/>
      <c r="BB203" s="322"/>
      <c r="BC203" s="322"/>
      <c r="BD203" s="322"/>
      <c r="BE203" s="322"/>
      <c r="BF203" s="322"/>
      <c r="BG203" s="322"/>
      <c r="BH203" s="322"/>
      <c r="BI203" s="322"/>
      <c r="BJ203" s="322"/>
      <c r="BK203" s="322"/>
      <c r="BL203" s="322"/>
      <c r="BM203" s="322"/>
      <c r="BN203" s="322"/>
      <c r="BO203" s="322"/>
      <c r="BP203" s="322"/>
      <c r="BQ203" s="322"/>
      <c r="BR203" s="322"/>
      <c r="BS203" s="322"/>
      <c r="BT203" s="322"/>
      <c r="BU203" s="322"/>
      <c r="BV203" s="322"/>
      <c r="BW203" s="322"/>
      <c r="BX203" s="322"/>
      <c r="BY203" s="322"/>
      <c r="BZ203" s="322"/>
      <c r="CA203" s="322"/>
      <c r="CB203" s="322"/>
      <c r="CC203" s="322"/>
      <c r="CD203" s="322"/>
      <c r="CE203" s="322"/>
    </row>
    <row r="204" spans="1:83" s="323" customFormat="1" x14ac:dyDescent="0.25">
      <c r="A204" s="323" t="s">
        <v>469</v>
      </c>
      <c r="B204" s="392">
        <v>0</v>
      </c>
      <c r="C204" s="322" t="s">
        <v>447</v>
      </c>
      <c r="D204" s="322"/>
      <c r="E204" s="322"/>
      <c r="F204" s="322"/>
      <c r="G204" s="322"/>
      <c r="H204" s="322"/>
      <c r="I204" s="322"/>
      <c r="J204" s="322"/>
      <c r="K204" s="322"/>
      <c r="L204" s="322"/>
      <c r="M204" s="322"/>
      <c r="N204" s="322"/>
      <c r="O204" s="322"/>
      <c r="P204" s="322"/>
      <c r="Q204" s="322"/>
      <c r="R204" s="322"/>
      <c r="S204" s="322"/>
      <c r="T204" s="322"/>
      <c r="U204" s="322"/>
      <c r="V204" s="322"/>
      <c r="W204" s="322"/>
      <c r="X204" s="322"/>
      <c r="Y204" s="322"/>
      <c r="Z204" s="322"/>
      <c r="AA204" s="322"/>
      <c r="AB204" s="322"/>
      <c r="AC204" s="322"/>
      <c r="AD204" s="322"/>
      <c r="AE204" s="322"/>
      <c r="AF204" s="322"/>
      <c r="AG204" s="322"/>
      <c r="AH204" s="322"/>
      <c r="AI204" s="322"/>
      <c r="AJ204" s="322"/>
      <c r="AK204" s="322"/>
      <c r="AL204" s="322"/>
      <c r="AM204" s="322"/>
      <c r="AN204" s="322"/>
      <c r="AO204" s="322"/>
      <c r="AP204" s="322"/>
      <c r="AQ204" s="322"/>
      <c r="AR204" s="322"/>
      <c r="AS204" s="322"/>
      <c r="AT204" s="322"/>
      <c r="AU204" s="322"/>
      <c r="AV204" s="322"/>
      <c r="AW204" s="322"/>
      <c r="AX204" s="322"/>
      <c r="AY204" s="322"/>
      <c r="AZ204" s="322"/>
      <c r="BA204" s="322"/>
      <c r="BB204" s="322"/>
      <c r="BC204" s="322"/>
      <c r="BD204" s="322"/>
      <c r="BE204" s="322"/>
      <c r="BF204" s="322"/>
      <c r="BG204" s="322"/>
      <c r="BH204" s="322"/>
      <c r="BI204" s="322"/>
      <c r="BJ204" s="322"/>
      <c r="BK204" s="322"/>
      <c r="BL204" s="322"/>
      <c r="BM204" s="322"/>
      <c r="BN204" s="322"/>
      <c r="BO204" s="322"/>
      <c r="BP204" s="322"/>
      <c r="BQ204" s="322"/>
      <c r="BR204" s="322"/>
      <c r="BS204" s="322"/>
      <c r="BT204" s="322"/>
      <c r="BU204" s="322"/>
      <c r="BV204" s="322"/>
      <c r="BW204" s="322"/>
      <c r="BX204" s="322"/>
      <c r="BY204" s="322"/>
      <c r="BZ204" s="322"/>
      <c r="CA204" s="322"/>
      <c r="CB204" s="322"/>
      <c r="CC204" s="322"/>
      <c r="CD204" s="322"/>
      <c r="CE204" s="322"/>
    </row>
    <row r="205" spans="1:83" s="323" customFormat="1" x14ac:dyDescent="0.25">
      <c r="A205" s="323" t="s">
        <v>470</v>
      </c>
      <c r="B205" s="391">
        <v>0</v>
      </c>
      <c r="C205" s="322" t="s">
        <v>425</v>
      </c>
      <c r="D205" s="322"/>
      <c r="E205" s="322"/>
      <c r="F205" s="322"/>
      <c r="G205" s="322"/>
      <c r="H205" s="322"/>
      <c r="I205" s="322"/>
      <c r="J205" s="322"/>
      <c r="K205" s="322"/>
      <c r="L205" s="322"/>
      <c r="M205" s="322"/>
      <c r="N205" s="322"/>
      <c r="O205" s="322"/>
      <c r="P205" s="322"/>
      <c r="Q205" s="322"/>
      <c r="R205" s="322"/>
      <c r="S205" s="322"/>
      <c r="T205" s="322"/>
      <c r="U205" s="322"/>
      <c r="V205" s="322"/>
      <c r="W205" s="322"/>
      <c r="X205" s="322"/>
      <c r="Y205" s="322"/>
      <c r="Z205" s="322"/>
      <c r="AA205" s="322"/>
      <c r="AB205" s="322"/>
      <c r="AC205" s="322"/>
      <c r="AD205" s="322"/>
      <c r="AE205" s="322"/>
      <c r="AF205" s="322"/>
      <c r="AG205" s="322"/>
      <c r="AH205" s="322"/>
      <c r="AI205" s="322"/>
      <c r="AJ205" s="322"/>
      <c r="AK205" s="322"/>
      <c r="AL205" s="322"/>
      <c r="AM205" s="322"/>
      <c r="AN205" s="322"/>
      <c r="AO205" s="322"/>
      <c r="AP205" s="322"/>
      <c r="AQ205" s="322"/>
      <c r="AR205" s="322"/>
      <c r="AS205" s="322"/>
      <c r="AT205" s="322"/>
      <c r="AU205" s="322"/>
      <c r="AV205" s="322"/>
      <c r="AW205" s="322"/>
      <c r="AX205" s="322"/>
      <c r="AY205" s="322"/>
      <c r="AZ205" s="322"/>
      <c r="BA205" s="322"/>
      <c r="BB205" s="322"/>
      <c r="BC205" s="322"/>
      <c r="BD205" s="322"/>
      <c r="BE205" s="322"/>
      <c r="BF205" s="322"/>
      <c r="BG205" s="322"/>
      <c r="BH205" s="322"/>
      <c r="BI205" s="322"/>
      <c r="BJ205" s="322"/>
      <c r="BK205" s="322"/>
      <c r="BL205" s="322"/>
      <c r="BM205" s="322"/>
      <c r="BN205" s="322"/>
      <c r="BO205" s="322"/>
      <c r="BP205" s="322"/>
      <c r="BQ205" s="322"/>
      <c r="BR205" s="322"/>
      <c r="BS205" s="322"/>
      <c r="BT205" s="322"/>
      <c r="BU205" s="322"/>
      <c r="BV205" s="322"/>
      <c r="BW205" s="322"/>
      <c r="BX205" s="322"/>
      <c r="BY205" s="322"/>
      <c r="BZ205" s="322"/>
      <c r="CA205" s="322"/>
      <c r="CB205" s="322"/>
      <c r="CC205" s="322"/>
      <c r="CD205" s="322"/>
      <c r="CE205" s="322"/>
    </row>
    <row r="206" spans="1:83" s="323" customFormat="1" x14ac:dyDescent="0.25">
      <c r="A206" s="323" t="s">
        <v>471</v>
      </c>
      <c r="B206" s="391">
        <v>0</v>
      </c>
      <c r="C206" s="322" t="s">
        <v>425</v>
      </c>
      <c r="D206" s="322"/>
      <c r="E206" s="322"/>
      <c r="F206" s="322"/>
      <c r="G206" s="322"/>
      <c r="H206" s="322"/>
      <c r="I206" s="322"/>
      <c r="J206" s="322"/>
      <c r="K206" s="322"/>
      <c r="L206" s="322"/>
      <c r="M206" s="322"/>
      <c r="N206" s="322"/>
      <c r="O206" s="322"/>
      <c r="P206" s="322"/>
      <c r="Q206" s="322"/>
      <c r="R206" s="322"/>
      <c r="S206" s="322"/>
      <c r="T206" s="322"/>
      <c r="U206" s="322"/>
      <c r="V206" s="322"/>
      <c r="W206" s="322"/>
      <c r="X206" s="322"/>
      <c r="Y206" s="322"/>
      <c r="Z206" s="322"/>
      <c r="AA206" s="322"/>
      <c r="AB206" s="322"/>
      <c r="AC206" s="322"/>
      <c r="AD206" s="322"/>
      <c r="AE206" s="322"/>
      <c r="AF206" s="322"/>
      <c r="AG206" s="322"/>
      <c r="AH206" s="322"/>
      <c r="AI206" s="322"/>
      <c r="AJ206" s="322"/>
      <c r="AK206" s="322"/>
      <c r="AL206" s="322"/>
      <c r="AM206" s="322"/>
      <c r="AN206" s="322"/>
      <c r="AO206" s="322"/>
      <c r="AP206" s="322"/>
      <c r="AQ206" s="322"/>
      <c r="AR206" s="322"/>
      <c r="AS206" s="322"/>
      <c r="AT206" s="322"/>
      <c r="AU206" s="322"/>
      <c r="AV206" s="322"/>
      <c r="AW206" s="322"/>
      <c r="AX206" s="322"/>
      <c r="AY206" s="322"/>
      <c r="AZ206" s="322"/>
      <c r="BA206" s="322"/>
      <c r="BB206" s="322"/>
      <c r="BC206" s="322"/>
      <c r="BD206" s="322"/>
      <c r="BE206" s="322"/>
      <c r="BF206" s="322"/>
      <c r="BG206" s="322"/>
      <c r="BH206" s="322"/>
      <c r="BI206" s="322"/>
      <c r="BJ206" s="322"/>
      <c r="BK206" s="322"/>
      <c r="BL206" s="322"/>
      <c r="BM206" s="322"/>
      <c r="BN206" s="322"/>
      <c r="BO206" s="322"/>
      <c r="BP206" s="322"/>
      <c r="BQ206" s="322"/>
      <c r="BR206" s="322"/>
      <c r="BS206" s="322"/>
      <c r="BT206" s="322"/>
      <c r="BU206" s="322"/>
      <c r="BV206" s="322"/>
      <c r="BW206" s="322"/>
      <c r="BX206" s="322"/>
      <c r="BY206" s="322"/>
      <c r="BZ206" s="322"/>
      <c r="CA206" s="322"/>
      <c r="CB206" s="322"/>
      <c r="CC206" s="322"/>
      <c r="CD206" s="322"/>
      <c r="CE206" s="322"/>
    </row>
    <row r="207" spans="1:83" x14ac:dyDescent="0.25">
      <c r="A207" s="323" t="s">
        <v>472</v>
      </c>
      <c r="B207" s="378">
        <v>0</v>
      </c>
      <c r="C207" s="322" t="s">
        <v>447</v>
      </c>
    </row>
    <row r="208" spans="1:83" x14ac:dyDescent="0.25">
      <c r="A208" s="323" t="s">
        <v>473</v>
      </c>
      <c r="B208" s="400">
        <f>'Project Worksheet'!C24</f>
        <v>0</v>
      </c>
    </row>
    <row r="209" spans="1:3" x14ac:dyDescent="0.25">
      <c r="A209" s="323" t="s">
        <v>474</v>
      </c>
      <c r="B209" s="378">
        <f>'Project Worksheet'!C19</f>
        <v>0</v>
      </c>
    </row>
    <row r="210" spans="1:3" x14ac:dyDescent="0.25">
      <c r="A210" s="323" t="s">
        <v>475</v>
      </c>
      <c r="B210" s="393">
        <v>0</v>
      </c>
      <c r="C210" s="322" t="s">
        <v>447</v>
      </c>
    </row>
    <row r="211" spans="1:3" x14ac:dyDescent="0.25">
      <c r="A211" s="323" t="s">
        <v>476</v>
      </c>
      <c r="B211" s="359">
        <v>0</v>
      </c>
      <c r="C211" s="322" t="s">
        <v>425</v>
      </c>
    </row>
    <row r="212" spans="1:3" x14ac:dyDescent="0.25">
      <c r="A212" s="325" t="s">
        <v>477</v>
      </c>
      <c r="B212" s="371">
        <f>'Project Worksheet'!C8</f>
        <v>0</v>
      </c>
    </row>
    <row r="213" spans="1:3" x14ac:dyDescent="0.25">
      <c r="A213" s="325" t="s">
        <v>478</v>
      </c>
      <c r="B213" s="382">
        <v>0</v>
      </c>
      <c r="C213" s="322" t="s">
        <v>425</v>
      </c>
    </row>
    <row r="214" spans="1:3" x14ac:dyDescent="0.25">
      <c r="A214" s="325" t="s">
        <v>479</v>
      </c>
      <c r="B214" s="394">
        <v>0</v>
      </c>
      <c r="C214" s="322" t="s">
        <v>425</v>
      </c>
    </row>
    <row r="215" spans="1:3" x14ac:dyDescent="0.25">
      <c r="A215" s="322" t="s">
        <v>480</v>
      </c>
      <c r="B215" s="378">
        <v>0</v>
      </c>
      <c r="C215" s="322" t="s">
        <v>425</v>
      </c>
    </row>
    <row r="216" spans="1:3" x14ac:dyDescent="0.25">
      <c r="A216" s="325" t="s">
        <v>481</v>
      </c>
      <c r="B216" s="359">
        <v>0</v>
      </c>
      <c r="C216" s="322" t="s">
        <v>425</v>
      </c>
    </row>
    <row r="217" spans="1:3" x14ac:dyDescent="0.25">
      <c r="A217" s="325" t="s">
        <v>482</v>
      </c>
      <c r="B217" s="395">
        <v>500</v>
      </c>
    </row>
    <row r="218" spans="1:3" x14ac:dyDescent="0.25">
      <c r="A218" s="325" t="s">
        <v>483</v>
      </c>
      <c r="B218" s="396">
        <f>'Project Worksheet'!C17</f>
        <v>0</v>
      </c>
    </row>
    <row r="219" spans="1:3" x14ac:dyDescent="0.25">
      <c r="A219" s="325" t="s">
        <v>484</v>
      </c>
      <c r="B219" s="378">
        <f>'Project Worksheet'!C17</f>
        <v>0</v>
      </c>
    </row>
    <row r="220" spans="1:3" x14ac:dyDescent="0.25">
      <c r="A220" s="322" t="s">
        <v>485</v>
      </c>
      <c r="B220" s="337" t="s">
        <v>599</v>
      </c>
      <c r="C220" s="322" t="s">
        <v>486</v>
      </c>
    </row>
    <row r="221" spans="1:3" x14ac:dyDescent="0.25">
      <c r="A221" s="325" t="s">
        <v>487</v>
      </c>
      <c r="B221" s="378">
        <f>'Project Worksheet'!H21</f>
        <v>0</v>
      </c>
      <c r="C221" s="322" t="s">
        <v>488</v>
      </c>
    </row>
    <row r="222" spans="1:3" x14ac:dyDescent="0.25">
      <c r="A222" s="325" t="s">
        <v>489</v>
      </c>
      <c r="B222" s="378">
        <v>0</v>
      </c>
      <c r="C222" s="322" t="s">
        <v>425</v>
      </c>
    </row>
    <row r="223" spans="1:3" x14ac:dyDescent="0.25">
      <c r="A223" s="323" t="s">
        <v>490</v>
      </c>
      <c r="B223" s="359">
        <v>0</v>
      </c>
      <c r="C223" s="322" t="s">
        <v>425</v>
      </c>
    </row>
    <row r="224" spans="1:3" x14ac:dyDescent="0.25">
      <c r="A224" s="325" t="s">
        <v>491</v>
      </c>
      <c r="B224" s="384">
        <v>0.15</v>
      </c>
    </row>
    <row r="225" spans="1:3" x14ac:dyDescent="0.25">
      <c r="A225" s="325" t="s">
        <v>492</v>
      </c>
      <c r="B225" s="384">
        <v>0</v>
      </c>
      <c r="C225" s="322" t="s">
        <v>425</v>
      </c>
    </row>
    <row r="226" spans="1:3" x14ac:dyDescent="0.25">
      <c r="A226" s="325" t="s">
        <v>493</v>
      </c>
      <c r="B226" s="384">
        <v>0</v>
      </c>
      <c r="C226" s="322" t="s">
        <v>425</v>
      </c>
    </row>
    <row r="227" spans="1:3" x14ac:dyDescent="0.25">
      <c r="A227" s="325" t="s">
        <v>494</v>
      </c>
      <c r="B227" s="384">
        <v>0</v>
      </c>
      <c r="C227" s="322" t="s">
        <v>425</v>
      </c>
    </row>
    <row r="228" spans="1:3" x14ac:dyDescent="0.25">
      <c r="A228" s="325" t="s">
        <v>495</v>
      </c>
      <c r="B228" s="378">
        <f>'Project Worksheet'!E17</f>
        <v>0</v>
      </c>
    </row>
    <row r="229" spans="1:3" x14ac:dyDescent="0.25">
      <c r="A229" s="325" t="s">
        <v>496</v>
      </c>
      <c r="B229" s="384">
        <v>0</v>
      </c>
      <c r="C229" s="326" t="s">
        <v>425</v>
      </c>
    </row>
    <row r="230" spans="1:3" x14ac:dyDescent="0.25">
      <c r="A230" s="325" t="s">
        <v>497</v>
      </c>
      <c r="B230" s="384">
        <v>0</v>
      </c>
      <c r="C230" s="326" t="s">
        <v>425</v>
      </c>
    </row>
    <row r="231" spans="1:3" x14ac:dyDescent="0.25">
      <c r="A231" s="325" t="s">
        <v>498</v>
      </c>
      <c r="B231" s="384">
        <v>0</v>
      </c>
      <c r="C231" s="326" t="s">
        <v>425</v>
      </c>
    </row>
    <row r="232" spans="1:3" x14ac:dyDescent="0.25">
      <c r="A232" s="325" t="s">
        <v>499</v>
      </c>
      <c r="B232" s="384">
        <v>0</v>
      </c>
      <c r="C232" s="326" t="s">
        <v>425</v>
      </c>
    </row>
    <row r="233" spans="1:3" x14ac:dyDescent="0.25">
      <c r="A233" s="325" t="s">
        <v>500</v>
      </c>
      <c r="B233" s="384">
        <v>0</v>
      </c>
      <c r="C233" s="326" t="s">
        <v>425</v>
      </c>
    </row>
    <row r="234" spans="1:3" x14ac:dyDescent="0.25">
      <c r="A234" s="325" t="s">
        <v>501</v>
      </c>
      <c r="B234" s="384">
        <v>0</v>
      </c>
      <c r="C234" s="322" t="s">
        <v>425</v>
      </c>
    </row>
    <row r="235" spans="1:3" x14ac:dyDescent="0.25">
      <c r="A235" s="325" t="s">
        <v>502</v>
      </c>
      <c r="B235" s="378">
        <f>'Project Worksheet'!C18</f>
        <v>0</v>
      </c>
    </row>
    <row r="236" spans="1:3" x14ac:dyDescent="0.25">
      <c r="A236" s="325" t="s">
        <v>503</v>
      </c>
      <c r="B236" s="378">
        <v>0</v>
      </c>
      <c r="C236" s="322" t="s">
        <v>425</v>
      </c>
    </row>
    <row r="237" spans="1:3" x14ac:dyDescent="0.25">
      <c r="A237" s="325" t="s">
        <v>504</v>
      </c>
      <c r="B237" s="378">
        <f>'Project Worksheet'!H17</f>
        <v>500</v>
      </c>
      <c r="C237" s="322" t="s">
        <v>505</v>
      </c>
    </row>
    <row r="238" spans="1:3" x14ac:dyDescent="0.25">
      <c r="A238" s="325" t="s">
        <v>506</v>
      </c>
      <c r="B238" s="397">
        <v>2</v>
      </c>
      <c r="C238" s="322" t="s">
        <v>486</v>
      </c>
    </row>
    <row r="239" spans="1:3" x14ac:dyDescent="0.25">
      <c r="A239" s="322" t="s">
        <v>507</v>
      </c>
      <c r="B239" s="398" t="s">
        <v>508</v>
      </c>
      <c r="C239" s="322" t="s">
        <v>486</v>
      </c>
    </row>
  </sheetData>
  <sheetProtection algorithmName="SHA-512" hashValue="TyaGj8AOKnBxGCQM7NXhNhWC+vngTqPrSNgaDztplq+GwZhJnAVau7oATPHi0+WxjIEhaSdtWe9QbqibLWdR7Q==" saltValue="n2fglupOJ357+A9R/ORsRQ==" spinCount="100000" sheet="1" objects="1" scenarios="1"/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51"/>
  <sheetViews>
    <sheetView zoomScale="80" zoomScaleNormal="80" workbookViewId="0">
      <selection activeCell="B25" sqref="B25"/>
    </sheetView>
  </sheetViews>
  <sheetFormatPr defaultColWidth="9.1796875" defaultRowHeight="12.5" x14ac:dyDescent="0.25"/>
  <cols>
    <col min="1" max="1" width="14.1796875" style="536" customWidth="1"/>
    <col min="2" max="2" width="30.7265625" style="536" customWidth="1"/>
    <col min="3" max="3" width="94.26953125" style="536" bestFit="1" customWidth="1"/>
    <col min="4" max="4" width="186.453125" style="536" bestFit="1" customWidth="1"/>
    <col min="5" max="16384" width="9.1796875" style="536"/>
  </cols>
  <sheetData>
    <row r="1" spans="1:4" s="569" customFormat="1" ht="13.5" thickBot="1" x14ac:dyDescent="0.35">
      <c r="A1" s="568"/>
      <c r="B1" s="820" t="s">
        <v>612</v>
      </c>
      <c r="C1" s="821"/>
      <c r="D1" s="822"/>
    </row>
    <row r="2" spans="1:4" s="569" customFormat="1" ht="13" thickBot="1" x14ac:dyDescent="0.3">
      <c r="A2" s="570"/>
      <c r="B2" s="823" t="s">
        <v>560</v>
      </c>
      <c r="C2" s="824"/>
      <c r="D2" s="825"/>
    </row>
    <row r="3" spans="1:4" s="569" customFormat="1" ht="13" x14ac:dyDescent="0.3">
      <c r="A3" s="571" t="s">
        <v>540</v>
      </c>
      <c r="B3" s="572" t="s">
        <v>509</v>
      </c>
      <c r="C3" s="573" t="s">
        <v>510</v>
      </c>
      <c r="D3" s="574" t="s">
        <v>511</v>
      </c>
    </row>
    <row r="4" spans="1:4" s="569" customFormat="1" x14ac:dyDescent="0.25">
      <c r="A4" s="575">
        <v>45531</v>
      </c>
      <c r="B4" s="576" t="s">
        <v>512</v>
      </c>
      <c r="C4" s="577" t="s">
        <v>613</v>
      </c>
      <c r="D4" s="582" t="s">
        <v>543</v>
      </c>
    </row>
    <row r="5" spans="1:4" s="569" customFormat="1" x14ac:dyDescent="0.25">
      <c r="A5" s="575"/>
      <c r="B5" s="576" t="s">
        <v>614</v>
      </c>
      <c r="C5" s="577" t="s">
        <v>615</v>
      </c>
      <c r="D5" s="578" t="s">
        <v>616</v>
      </c>
    </row>
    <row r="6" spans="1:4" s="569" customFormat="1" x14ac:dyDescent="0.25">
      <c r="A6" s="575"/>
      <c r="B6" s="576" t="s">
        <v>571</v>
      </c>
      <c r="C6" s="577" t="s">
        <v>628</v>
      </c>
      <c r="D6" s="578" t="s">
        <v>617</v>
      </c>
    </row>
    <row r="7" spans="1:4" s="569" customFormat="1" x14ac:dyDescent="0.25">
      <c r="A7" s="575"/>
      <c r="B7" s="576" t="s">
        <v>603</v>
      </c>
      <c r="C7" s="577" t="s">
        <v>618</v>
      </c>
      <c r="D7" s="578" t="s">
        <v>619</v>
      </c>
    </row>
    <row r="8" spans="1:4" s="569" customFormat="1" ht="13.5" thickBot="1" x14ac:dyDescent="0.35">
      <c r="A8" s="552"/>
      <c r="B8" s="579"/>
      <c r="C8" s="580"/>
      <c r="D8" s="581"/>
    </row>
    <row r="9" spans="1:4" s="569" customFormat="1" ht="13.5" thickBot="1" x14ac:dyDescent="0.35">
      <c r="A9" s="568"/>
      <c r="B9" s="817" t="s">
        <v>609</v>
      </c>
      <c r="C9" s="818"/>
      <c r="D9" s="819"/>
    </row>
    <row r="10" spans="1:4" s="569" customFormat="1" ht="13" thickBot="1" x14ac:dyDescent="0.3">
      <c r="A10" s="570"/>
      <c r="B10" s="823" t="s">
        <v>560</v>
      </c>
      <c r="C10" s="824"/>
      <c r="D10" s="825"/>
    </row>
    <row r="11" spans="1:4" s="569" customFormat="1" ht="13" x14ac:dyDescent="0.3">
      <c r="A11" s="571" t="s">
        <v>540</v>
      </c>
      <c r="B11" s="572" t="s">
        <v>509</v>
      </c>
      <c r="C11" s="573" t="s">
        <v>510</v>
      </c>
      <c r="D11" s="574" t="s">
        <v>511</v>
      </c>
    </row>
    <row r="12" spans="1:4" s="569" customFormat="1" x14ac:dyDescent="0.25">
      <c r="A12" s="575">
        <v>45155</v>
      </c>
      <c r="B12" s="576" t="s">
        <v>571</v>
      </c>
      <c r="C12" s="577" t="s">
        <v>601</v>
      </c>
      <c r="D12" s="578" t="s">
        <v>602</v>
      </c>
    </row>
    <row r="13" spans="1:4" s="569" customFormat="1" x14ac:dyDescent="0.25">
      <c r="A13" s="575"/>
      <c r="B13" s="576" t="s">
        <v>603</v>
      </c>
      <c r="C13" s="577" t="s">
        <v>606</v>
      </c>
      <c r="D13" s="578" t="s">
        <v>604</v>
      </c>
    </row>
    <row r="14" spans="1:4" s="569" customFormat="1" ht="13.5" thickBot="1" x14ac:dyDescent="0.35">
      <c r="A14" s="552"/>
      <c r="B14" s="579" t="s">
        <v>512</v>
      </c>
      <c r="C14" s="580" t="s">
        <v>605</v>
      </c>
      <c r="D14" s="581" t="s">
        <v>581</v>
      </c>
    </row>
    <row r="15" spans="1:4" ht="13" thickBot="1" x14ac:dyDescent="0.3"/>
    <row r="16" spans="1:4" ht="13.5" thickBot="1" x14ac:dyDescent="0.35">
      <c r="A16" s="563"/>
      <c r="B16" s="817" t="s">
        <v>611</v>
      </c>
      <c r="C16" s="818"/>
      <c r="D16" s="819"/>
    </row>
    <row r="17" spans="1:4" ht="13" thickBot="1" x14ac:dyDescent="0.3">
      <c r="A17" s="564"/>
      <c r="B17" s="814" t="s">
        <v>559</v>
      </c>
      <c r="C17" s="815"/>
      <c r="D17" s="816"/>
    </row>
    <row r="18" spans="1:4" s="537" customFormat="1" ht="13.5" customHeight="1" x14ac:dyDescent="0.3">
      <c r="A18" s="518" t="s">
        <v>540</v>
      </c>
      <c r="B18" s="565" t="s">
        <v>509</v>
      </c>
      <c r="C18" s="539" t="s">
        <v>510</v>
      </c>
      <c r="D18" s="540" t="s">
        <v>511</v>
      </c>
    </row>
    <row r="19" spans="1:4" x14ac:dyDescent="0.25">
      <c r="A19" s="566">
        <v>44733</v>
      </c>
      <c r="B19" s="537" t="s">
        <v>575</v>
      </c>
      <c r="C19" s="537" t="s">
        <v>576</v>
      </c>
      <c r="D19" s="543" t="s">
        <v>577</v>
      </c>
    </row>
    <row r="20" spans="1:4" x14ac:dyDescent="0.25">
      <c r="A20" s="566">
        <v>44733</v>
      </c>
      <c r="B20" s="537" t="s">
        <v>536</v>
      </c>
      <c r="C20" s="537" t="s">
        <v>578</v>
      </c>
      <c r="D20" s="543" t="s">
        <v>579</v>
      </c>
    </row>
    <row r="21" spans="1:4" x14ac:dyDescent="0.25">
      <c r="A21" s="566">
        <v>44733</v>
      </c>
      <c r="B21" s="537" t="s">
        <v>568</v>
      </c>
      <c r="C21" s="537" t="s">
        <v>597</v>
      </c>
      <c r="D21" s="543" t="s">
        <v>596</v>
      </c>
    </row>
    <row r="22" spans="1:4" x14ac:dyDescent="0.25">
      <c r="A22" s="566">
        <v>44733</v>
      </c>
      <c r="B22" s="537" t="s">
        <v>591</v>
      </c>
      <c r="C22" s="537" t="s">
        <v>592</v>
      </c>
      <c r="D22" s="543" t="s">
        <v>593</v>
      </c>
    </row>
    <row r="23" spans="1:4" x14ac:dyDescent="0.25">
      <c r="A23" s="566">
        <v>44733</v>
      </c>
      <c r="B23" s="537" t="s">
        <v>585</v>
      </c>
      <c r="C23" s="537" t="s">
        <v>594</v>
      </c>
      <c r="D23" s="543" t="s">
        <v>586</v>
      </c>
    </row>
    <row r="24" spans="1:4" x14ac:dyDescent="0.25">
      <c r="A24" s="566">
        <v>44733</v>
      </c>
      <c r="B24" s="537" t="s">
        <v>512</v>
      </c>
      <c r="C24" s="537" t="s">
        <v>580</v>
      </c>
      <c r="D24" s="543" t="s">
        <v>581</v>
      </c>
    </row>
    <row r="25" spans="1:4" ht="13" thickBot="1" x14ac:dyDescent="0.3">
      <c r="A25" s="567">
        <v>44733</v>
      </c>
      <c r="B25" s="546" t="s">
        <v>582</v>
      </c>
      <c r="C25" s="546" t="s">
        <v>583</v>
      </c>
      <c r="D25" s="547" t="s">
        <v>584</v>
      </c>
    </row>
    <row r="26" spans="1:4" ht="13" thickBot="1" x14ac:dyDescent="0.3">
      <c r="A26" s="562"/>
      <c r="B26" s="537"/>
      <c r="C26" s="537"/>
      <c r="D26" s="537"/>
    </row>
    <row r="27" spans="1:4" s="537" customFormat="1" ht="15.75" customHeight="1" thickBot="1" x14ac:dyDescent="0.35">
      <c r="B27" s="817" t="s">
        <v>610</v>
      </c>
      <c r="C27" s="818"/>
      <c r="D27" s="819"/>
    </row>
    <row r="28" spans="1:4" s="537" customFormat="1" ht="13" thickBot="1" x14ac:dyDescent="0.3">
      <c r="A28" s="514"/>
      <c r="B28" s="814" t="s">
        <v>559</v>
      </c>
      <c r="C28" s="815"/>
      <c r="D28" s="816"/>
    </row>
    <row r="29" spans="1:4" s="537" customFormat="1" ht="13.5" customHeight="1" x14ac:dyDescent="0.3">
      <c r="A29" s="518" t="s">
        <v>540</v>
      </c>
      <c r="B29" s="538" t="s">
        <v>509</v>
      </c>
      <c r="C29" s="539" t="s">
        <v>510</v>
      </c>
      <c r="D29" s="540" t="s">
        <v>511</v>
      </c>
    </row>
    <row r="30" spans="1:4" s="537" customFormat="1" ht="13.5" customHeight="1" x14ac:dyDescent="0.25">
      <c r="A30" s="541">
        <v>44631</v>
      </c>
      <c r="B30" s="542" t="s">
        <v>539</v>
      </c>
      <c r="C30" s="537" t="s">
        <v>562</v>
      </c>
      <c r="D30" s="519" t="s">
        <v>541</v>
      </c>
    </row>
    <row r="31" spans="1:4" s="537" customFormat="1" x14ac:dyDescent="0.25">
      <c r="A31" s="541">
        <v>44631</v>
      </c>
      <c r="B31" s="542" t="s">
        <v>556</v>
      </c>
      <c r="C31" s="537" t="s">
        <v>552</v>
      </c>
      <c r="D31" s="543" t="s">
        <v>550</v>
      </c>
    </row>
    <row r="32" spans="1:4" s="537" customFormat="1" x14ac:dyDescent="0.25">
      <c r="A32" s="541">
        <v>44631</v>
      </c>
      <c r="B32" s="542" t="s">
        <v>551</v>
      </c>
      <c r="C32" s="537" t="s">
        <v>558</v>
      </c>
      <c r="D32" s="543" t="s">
        <v>550</v>
      </c>
    </row>
    <row r="33" spans="1:8" s="537" customFormat="1" x14ac:dyDescent="0.25">
      <c r="A33" s="541">
        <v>44631</v>
      </c>
      <c r="B33" s="542" t="s">
        <v>551</v>
      </c>
      <c r="C33" s="537" t="s">
        <v>554</v>
      </c>
      <c r="D33" s="519" t="s">
        <v>555</v>
      </c>
    </row>
    <row r="34" spans="1:8" s="537" customFormat="1" ht="13" thickBot="1" x14ac:dyDescent="0.3">
      <c r="A34" s="544">
        <v>44631</v>
      </c>
      <c r="B34" s="545" t="s">
        <v>512</v>
      </c>
      <c r="C34" s="546" t="s">
        <v>542</v>
      </c>
      <c r="D34" s="547" t="s">
        <v>543</v>
      </c>
    </row>
    <row r="35" spans="1:8" ht="13" thickBot="1" x14ac:dyDescent="0.3">
      <c r="B35" s="296"/>
      <c r="C35" s="296"/>
      <c r="D35" s="296"/>
    </row>
    <row r="36" spans="1:8" s="537" customFormat="1" ht="13" x14ac:dyDescent="0.3">
      <c r="B36" s="327" t="s">
        <v>544</v>
      </c>
      <c r="C36" s="520"/>
      <c r="D36" s="328" t="s">
        <v>545</v>
      </c>
      <c r="F36" s="332"/>
      <c r="G36" s="548"/>
      <c r="H36" s="548"/>
    </row>
    <row r="37" spans="1:8" s="537" customFormat="1" x14ac:dyDescent="0.25">
      <c r="B37" s="329" t="s">
        <v>529</v>
      </c>
      <c r="C37" s="332"/>
      <c r="D37" s="330" t="s">
        <v>587</v>
      </c>
      <c r="F37" s="332"/>
      <c r="G37" s="548"/>
      <c r="H37" s="548"/>
    </row>
    <row r="38" spans="1:8" s="537" customFormat="1" x14ac:dyDescent="0.25">
      <c r="B38" s="549" t="s">
        <v>557</v>
      </c>
      <c r="C38" s="332"/>
      <c r="D38" s="330" t="s">
        <v>513</v>
      </c>
      <c r="F38" s="332"/>
      <c r="G38" s="548"/>
      <c r="H38" s="548"/>
    </row>
    <row r="39" spans="1:8" s="537" customFormat="1" x14ac:dyDescent="0.25">
      <c r="B39" s="329" t="s">
        <v>515</v>
      </c>
      <c r="C39" s="332"/>
      <c r="D39" s="330" t="s">
        <v>588</v>
      </c>
      <c r="F39" s="332"/>
      <c r="G39" s="548"/>
      <c r="H39" s="548"/>
    </row>
    <row r="40" spans="1:8" s="537" customFormat="1" x14ac:dyDescent="0.25">
      <c r="B40" s="329" t="s">
        <v>516</v>
      </c>
      <c r="C40" s="332"/>
      <c r="D40" s="330" t="s">
        <v>514</v>
      </c>
      <c r="F40" s="332"/>
      <c r="G40" s="548"/>
      <c r="H40" s="548"/>
    </row>
    <row r="41" spans="1:8" s="537" customFormat="1" ht="13" thickBot="1" x14ac:dyDescent="0.3">
      <c r="B41" s="331" t="s">
        <v>530</v>
      </c>
      <c r="C41" s="521"/>
      <c r="D41" s="330" t="s">
        <v>620</v>
      </c>
      <c r="F41" s="332"/>
      <c r="G41" s="548"/>
      <c r="H41" s="548"/>
    </row>
    <row r="42" spans="1:8" s="537" customFormat="1" ht="13" x14ac:dyDescent="0.3">
      <c r="B42" s="327" t="s">
        <v>546</v>
      </c>
      <c r="C42" s="522"/>
      <c r="D42" s="330" t="s">
        <v>621</v>
      </c>
      <c r="F42" s="332"/>
      <c r="G42" s="548"/>
      <c r="H42" s="548"/>
    </row>
    <row r="43" spans="1:8" s="537" customFormat="1" ht="13" x14ac:dyDescent="0.3">
      <c r="B43" s="542" t="s">
        <v>548</v>
      </c>
      <c r="C43" s="523"/>
      <c r="D43" s="330" t="s">
        <v>598</v>
      </c>
      <c r="F43" s="332"/>
      <c r="G43" s="548"/>
      <c r="H43" s="548"/>
    </row>
    <row r="44" spans="1:8" s="537" customFormat="1" x14ac:dyDescent="0.25">
      <c r="B44" s="542" t="s">
        <v>549</v>
      </c>
      <c r="C44" s="524"/>
      <c r="D44" s="330" t="s">
        <v>517</v>
      </c>
      <c r="F44" s="332"/>
      <c r="G44" s="548"/>
      <c r="H44" s="548"/>
    </row>
    <row r="45" spans="1:8" s="537" customFormat="1" x14ac:dyDescent="0.25">
      <c r="B45" s="330" t="s">
        <v>620</v>
      </c>
      <c r="C45" s="543"/>
      <c r="D45" s="330" t="s">
        <v>518</v>
      </c>
      <c r="E45" s="548"/>
      <c r="F45" s="548"/>
      <c r="G45" s="548"/>
      <c r="H45" s="548"/>
    </row>
    <row r="46" spans="1:8" s="537" customFormat="1" ht="13" thickBot="1" x14ac:dyDescent="0.3">
      <c r="B46" s="530" t="s">
        <v>621</v>
      </c>
      <c r="C46" s="547"/>
      <c r="D46" s="330" t="s">
        <v>547</v>
      </c>
      <c r="E46" s="332"/>
      <c r="F46" s="548"/>
      <c r="G46" s="548"/>
      <c r="H46" s="548"/>
    </row>
    <row r="47" spans="1:8" s="537" customFormat="1" ht="12.75" customHeight="1" thickBot="1" x14ac:dyDescent="0.3">
      <c r="C47" s="536"/>
      <c r="D47" s="530" t="s">
        <v>561</v>
      </c>
      <c r="E47" s="334"/>
      <c r="F47" s="548"/>
      <c r="G47" s="548"/>
      <c r="H47" s="548"/>
    </row>
    <row r="48" spans="1:8" s="537" customFormat="1" x14ac:dyDescent="0.25">
      <c r="B48" s="536"/>
      <c r="C48" s="536"/>
      <c r="D48" s="333"/>
    </row>
    <row r="49" spans="1:8" s="537" customFormat="1" x14ac:dyDescent="0.25">
      <c r="A49" s="569" t="s">
        <v>607</v>
      </c>
      <c r="B49" s="537" t="s">
        <v>595</v>
      </c>
      <c r="C49" s="536"/>
      <c r="D49" s="332"/>
    </row>
    <row r="50" spans="1:8" s="537" customFormat="1" x14ac:dyDescent="0.25">
      <c r="A50" s="569" t="s">
        <v>608</v>
      </c>
      <c r="C50" s="536"/>
    </row>
    <row r="51" spans="1:8" x14ac:dyDescent="0.25">
      <c r="B51" s="537"/>
      <c r="D51" s="537"/>
      <c r="F51" s="281"/>
      <c r="G51" s="550"/>
      <c r="H51" s="550"/>
    </row>
  </sheetData>
  <sheetProtection algorithmName="SHA-512" hashValue="L7xb+pgcr7Th0cwJ5U+BAazE0i1AGtLgT6jmOvCMhgjIDOyUHBlFvrxcd5Zci1Iybf4hmMk9MKfPH3+hfy0LnA==" saltValue="CnVPgqzgkxXFiTDqIFXUqg==" spinCount="100000" sheet="1" selectLockedCells="1"/>
  <mergeCells count="8">
    <mergeCell ref="B17:D17"/>
    <mergeCell ref="B27:D27"/>
    <mergeCell ref="B28:D28"/>
    <mergeCell ref="B1:D1"/>
    <mergeCell ref="B2:D2"/>
    <mergeCell ref="B9:D9"/>
    <mergeCell ref="B10:D10"/>
    <mergeCell ref="B16:D1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Start Here</vt:lpstr>
      <vt:lpstr>DPA</vt:lpstr>
      <vt:lpstr>Rehab</vt:lpstr>
      <vt:lpstr>Below MR</vt:lpstr>
      <vt:lpstr>USDA Income Limits</vt:lpstr>
      <vt:lpstr>Sources</vt:lpstr>
      <vt:lpstr>Project Worksheet</vt:lpstr>
      <vt:lpstr>Download</vt:lpstr>
      <vt:lpstr>Revisions</vt:lpstr>
      <vt:lpstr>'Below MR'!Print_Area</vt:lpstr>
      <vt:lpstr>DPA!Print_Area</vt:lpstr>
      <vt:lpstr>Rehab!Print_Area</vt:lpstr>
      <vt:lpstr>'Start Here'!Print_Area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Dustie Nitcher</dc:creator>
  <cp:lastModifiedBy>Dustie Humphreys</cp:lastModifiedBy>
  <cp:lastPrinted>2018-06-21T14:01:15Z</cp:lastPrinted>
  <dcterms:created xsi:type="dcterms:W3CDTF">2017-11-30T14:37:32Z</dcterms:created>
  <dcterms:modified xsi:type="dcterms:W3CDTF">2024-08-30T00:29:03Z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a55f09a-e5a4-449f-81a1-2f6b3ce48d67_Enabled">
    <vt:lpwstr>True</vt:lpwstr>
  </property>
  <property fmtid="{D5CDD505-2E9C-101B-9397-08002B2CF9AE}" pid="3" name="MSIP_Label_8a55f09a-e5a4-449f-81a1-2f6b3ce48d67_SiteId">
    <vt:lpwstr>d1273393-c6b6-4abf-b2c7-8b199d33b87b</vt:lpwstr>
  </property>
  <property fmtid="{D5CDD505-2E9C-101B-9397-08002B2CF9AE}" pid="4" name="MSIP_Label_8a55f09a-e5a4-449f-81a1-2f6b3ce48d67_Owner">
    <vt:lpwstr>Dustie.Nitcher@fhlbtopeka.com</vt:lpwstr>
  </property>
  <property fmtid="{D5CDD505-2E9C-101B-9397-08002B2CF9AE}" pid="5" name="MSIP_Label_8a55f09a-e5a4-449f-81a1-2f6b3ce48d67_SetDate">
    <vt:lpwstr>2020-01-02T16:45:53.4588312Z</vt:lpwstr>
  </property>
  <property fmtid="{D5CDD505-2E9C-101B-9397-08002B2CF9AE}" pid="6" name="MSIP_Label_8a55f09a-e5a4-449f-81a1-2f6b3ce48d67_Name">
    <vt:lpwstr>Non-Public</vt:lpwstr>
  </property>
  <property fmtid="{D5CDD505-2E9C-101B-9397-08002B2CF9AE}" pid="7" name="MSIP_Label_8a55f09a-e5a4-449f-81a1-2f6b3ce48d67_Application">
    <vt:lpwstr>Microsoft Azure Information Protection</vt:lpwstr>
  </property>
  <property fmtid="{D5CDD505-2E9C-101B-9397-08002B2CF9AE}" pid="8" name="MSIP_Label_8a55f09a-e5a4-449f-81a1-2f6b3ce48d67_ActionId">
    <vt:lpwstr>e0760ee9-e911-491c-8dad-380d35a96bae</vt:lpwstr>
  </property>
  <property fmtid="{D5CDD505-2E9C-101B-9397-08002B2CF9AE}" pid="9" name="MSIP_Label_8a55f09a-e5a4-449f-81a1-2f6b3ce48d67_Extended_MSFT_Method">
    <vt:lpwstr>Manual</vt:lpwstr>
  </property>
  <property fmtid="{D5CDD505-2E9C-101B-9397-08002B2CF9AE}" pid="10" name="MSIP_Label_7212d102-6a13-4378-b0e2-fdaee0e76765_Enabled">
    <vt:lpwstr>true</vt:lpwstr>
  </property>
  <property fmtid="{D5CDD505-2E9C-101B-9397-08002B2CF9AE}" pid="11" name="MSIP_Label_7212d102-6a13-4378-b0e2-fdaee0e76765_SetDate">
    <vt:lpwstr>2022-02-16T21:18:13Z</vt:lpwstr>
  </property>
  <property fmtid="{D5CDD505-2E9C-101B-9397-08002B2CF9AE}" pid="12" name="MSIP_Label_7212d102-6a13-4378-b0e2-fdaee0e76765_Method">
    <vt:lpwstr>Privileged</vt:lpwstr>
  </property>
  <property fmtid="{D5CDD505-2E9C-101B-9397-08002B2CF9AE}" pid="13" name="MSIP_Label_7212d102-6a13-4378-b0e2-fdaee0e76765_Name">
    <vt:lpwstr>7212d102-6a13-4378-b0e2-fdaee0e76765</vt:lpwstr>
  </property>
  <property fmtid="{D5CDD505-2E9C-101B-9397-08002B2CF9AE}" pid="14" name="MSIP_Label_7212d102-6a13-4378-b0e2-fdaee0e76765_SiteId">
    <vt:lpwstr>d1273393-c6b6-4abf-b2c7-8b199d33b87b</vt:lpwstr>
  </property>
  <property fmtid="{D5CDD505-2E9C-101B-9397-08002B2CF9AE}" pid="15" name="MSIP_Label_7212d102-6a13-4378-b0e2-fdaee0e76765_ActionId">
    <vt:lpwstr>e0760ee9-e911-491c-8dad-380d35a96bae</vt:lpwstr>
  </property>
  <property fmtid="{D5CDD505-2E9C-101B-9397-08002B2CF9AE}" pid="16" name="MSIP_Label_7212d102-6a13-4378-b0e2-fdaee0e76765_ContentBits">
    <vt:lpwstr>0</vt:lpwstr>
  </property>
</Properties>
</file>