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N:\CommInv\Procedures Binder\2026 Procedures Forms\Forms\Final\AHP\2026 USDA Updates\"/>
    </mc:Choice>
  </mc:AlternateContent>
  <xr:revisionPtr revIDLastSave="0" documentId="13_ncr:1_{2936B7B5-D611-46F0-8003-AC002FB1970B}" xr6:coauthVersionLast="47" xr6:coauthVersionMax="47" xr10:uidLastSave="{00000000-0000-0000-0000-000000000000}"/>
  <workbookProtection workbookAlgorithmName="SHA-512" workbookHashValue="XUQB6zZzyBbxUG4zbmMijArDgyYBvd58SfiMRvWyNpLarqeaJhQ/iTYsX99gJvm0JL+lrEC6JOy04EDkqF7AaA==" workbookSaltValue="SNNVZtD2Mpkq4hxloSg2BQ==" workbookSpinCount="100000" lockStructure="1"/>
  <bookViews>
    <workbookView xWindow="-120" yWindow="-120" windowWidth="29040" windowHeight="15720" xr2:uid="{00000000-000D-0000-FFFF-FFFF00000000}"/>
  </bookViews>
  <sheets>
    <sheet name="Start Here" sheetId="12" r:id="rId1"/>
    <sheet name="Rent Roll Worksheet" sheetId="2" r:id="rId2"/>
    <sheet name="GT_Custom" sheetId="3" state="hidden" r:id="rId3"/>
    <sheet name="Rental Project Worksheet" sheetId="10" r:id="rId4"/>
    <sheet name="Income Limits" sheetId="1" state="hidden" r:id="rId5"/>
    <sheet name="County USDA Limits" sheetId="8" state="hidden" r:id="rId6"/>
    <sheet name="USDA Income Limits" sheetId="9" state="hidden" r:id="rId7"/>
    <sheet name="Revisions" sheetId="7" state="hidden" r:id="rId8"/>
  </sheets>
  <definedNames>
    <definedName name="_xlnm._FilterDatabase" localSheetId="4" hidden="1">'Income Limits'!$A$2:$WVQ$363</definedName>
    <definedName name="anscount" hidden="1">1</definedName>
    <definedName name="County">'Income Limits'!$B$3:$B$3676</definedName>
    <definedName name="County_State">'Rent Roll Worksheet'!$M$7</definedName>
    <definedName name="Date">'Start Here'!$B$5</definedName>
    <definedName name="Effective_Date">'USDA Income Limits'!$C$3:$C$30</definedName>
    <definedName name="Effective_Date_Year">'USDA Income Limits'!$B$3:$B$30</definedName>
    <definedName name="Income">'County USDA Limits'!$F$1</definedName>
    <definedName name="Income_Limits_2021">'USDA Income Limits'!$F$3:$I$365</definedName>
    <definedName name="Income_Limits_2022">'USDA Income Limits'!$J$3:$M$365</definedName>
    <definedName name="Income_Limits_2023">'USDA Income Limits'!$N$3:$Q$365</definedName>
    <definedName name="Income_Limits_2024">'USDA Income Limits'!$R$3:$U$366</definedName>
    <definedName name="Income_Limits_2025">'USDA Income Limits'!$V$3:$Y$366</definedName>
    <definedName name="Income_Limits_2026">'USDA Income Limits'!$Z$3:$AC$366</definedName>
    <definedName name="OccupiedList">'Rent Roll Worksheet'!$U$8:$U$8</definedName>
    <definedName name="_xlnm.Print_Area" localSheetId="1">'Rent Roll Worksheet'!$A$2:$U$248</definedName>
    <definedName name="_xlnm.Print_Area" localSheetId="3">'Rental Project Worksheet'!$A$3:$J$69</definedName>
    <definedName name="_xlnm.Print_Area" localSheetId="0">'Start Here'!$A$3:$F$26</definedName>
    <definedName name="USDA_2021_4P">'County USDA Limits'!$C$5:$C$9</definedName>
    <definedName name="USDA_2021_5P">'County USDA Limits'!$D$5:$D$9</definedName>
    <definedName name="USDA_2022_4P">'County USDA Limits'!$C$10:$C$14</definedName>
    <definedName name="USDA_2022_5P">'County USDA Limits'!$D$10:$D$14</definedName>
    <definedName name="USDA_2023_4P">'County USDA Limits'!$C$15:$C$19</definedName>
    <definedName name="USDA_2023_5P">'County USDA Limits'!$D$15:$D$19</definedName>
    <definedName name="USDA_2024_4P">'County USDA Limits'!$C$20:$C$24</definedName>
    <definedName name="USDA_2024_5P">'County USDA Limits'!$D$20:$D$24</definedName>
    <definedName name="USDA_2025_4P">'County USDA Limits'!$C$25:$C$29</definedName>
    <definedName name="USDA_2025_5P">'County USDA Limits'!$D$25:$D$29</definedName>
    <definedName name="USDA_2026_4P">'County USDA Limits'!$C$30:$C$34</definedName>
    <definedName name="USDA_2026_5P">'County USDA Limits'!$D$30:$D$34</definedName>
    <definedName name="USDA_Buckets">'County USDA Limits'!$B$5:$B$9</definedName>
    <definedName name="USDA_Counties">'USDA Income Limits'!$E$3:$E$366</definedName>
    <definedName name="USDA_Limits_2023">'USDA Income Limits'!$N$3:$Q$366</definedName>
    <definedName name="Year">'Income Limits'!$C$2:$AG$2</definedName>
    <definedName name="Z_695F2D09_97F7_4A62_ACE9_B0C2EFD91E95_.wvu.PrintArea" localSheetId="3" hidden="1">'Rental Project Worksheet'!$A$3:$J$69</definedName>
    <definedName name="Z_695F2D09_97F7_4A62_ACE9_B0C2EFD91E95_.wvu.PrintArea" localSheetId="0" hidden="1">'Start Here'!$A$3:$E$11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5" i="2" l="1"/>
  <c r="G15" i="2" a="1"/>
  <c r="G15" i="2" s="1"/>
  <c r="G16" i="2" a="1"/>
  <c r="G16" i="2" s="1"/>
  <c r="G17" i="2" a="1"/>
  <c r="G17" i="2"/>
  <c r="G18" i="2" a="1"/>
  <c r="G18" i="2" s="1"/>
  <c r="G19" i="2" a="1"/>
  <c r="G19" i="2"/>
  <c r="G20" i="2" a="1"/>
  <c r="G20" i="2"/>
  <c r="G21" i="2" a="1"/>
  <c r="G21" i="2"/>
  <c r="G22" i="2" a="1"/>
  <c r="G22" i="2" s="1"/>
  <c r="G23" i="2" a="1"/>
  <c r="G23" i="2"/>
  <c r="G24" i="2" a="1"/>
  <c r="G24" i="2"/>
  <c r="G25" i="2" a="1"/>
  <c r="G25" i="2"/>
  <c r="G26" i="2" a="1"/>
  <c r="G26" i="2" s="1"/>
  <c r="G27" i="2" a="1"/>
  <c r="G27" i="2"/>
  <c r="G28" i="2" a="1"/>
  <c r="G28" i="2"/>
  <c r="G29" i="2" a="1"/>
  <c r="G29" i="2"/>
  <c r="G30" i="2" a="1"/>
  <c r="G30" i="2" s="1"/>
  <c r="G31" i="2" a="1"/>
  <c r="G31" i="2"/>
  <c r="R15" i="2"/>
  <c r="T17" i="2"/>
  <c r="T16" i="2"/>
  <c r="C16" i="12"/>
  <c r="T3" i="2" l="1"/>
  <c r="T20" i="2"/>
  <c r="T19" i="2"/>
  <c r="T18" i="2"/>
  <c r="J28" i="10"/>
  <c r="J26" i="10"/>
  <c r="J24" i="10"/>
  <c r="J22" i="10"/>
  <c r="J20" i="10"/>
  <c r="H24" i="10"/>
  <c r="H25" i="10"/>
  <c r="H26" i="10"/>
  <c r="H27" i="10"/>
  <c r="H28" i="10"/>
  <c r="H29" i="10"/>
  <c r="H30" i="10"/>
  <c r="H31" i="10"/>
  <c r="H32" i="10"/>
  <c r="H33" i="10"/>
  <c r="H34" i="10"/>
  <c r="H35" i="10"/>
  <c r="H36" i="10"/>
  <c r="H37" i="10"/>
  <c r="H38" i="10"/>
  <c r="H39" i="10"/>
  <c r="H40" i="10"/>
  <c r="H41" i="10"/>
  <c r="H42" i="10"/>
  <c r="H43" i="10"/>
  <c r="H20" i="10"/>
  <c r="H21" i="10"/>
  <c r="H22" i="10"/>
  <c r="H23" i="10"/>
  <c r="H19" i="10"/>
  <c r="M7" i="2" l="1"/>
  <c r="H6" i="10" a="1"/>
  <c r="H6" i="10" s="1"/>
  <c r="D6" i="10"/>
  <c r="A4" i="12"/>
  <c r="A17" i="12" s="1"/>
  <c r="E7" i="10"/>
  <c r="H24" i="2" l="1"/>
  <c r="H29" i="2"/>
  <c r="H20" i="2"/>
  <c r="H17" i="2"/>
  <c r="H28" i="2"/>
  <c r="H25" i="2"/>
  <c r="H21" i="2"/>
  <c r="H31" i="2"/>
  <c r="H16" i="2"/>
  <c r="H19" i="2"/>
  <c r="H30" i="2"/>
  <c r="H15" i="2"/>
  <c r="H23" i="2"/>
  <c r="H18" i="2"/>
  <c r="H26" i="2"/>
  <c r="H22" i="2"/>
  <c r="H27" i="2"/>
  <c r="C3" i="10" a="1"/>
  <c r="C3" i="10" s="1"/>
  <c r="H46" i="10"/>
  <c r="H45" i="10"/>
  <c r="D45" i="10"/>
  <c r="D44" i="10"/>
  <c r="D46" i="10" s="1"/>
  <c r="J43" i="10"/>
  <c r="J41" i="10"/>
  <c r="J39" i="10"/>
  <c r="J37" i="10"/>
  <c r="J35" i="10"/>
  <c r="H44" i="10"/>
  <c r="E16" i="10"/>
  <c r="E13" i="10"/>
  <c r="J30" i="10" l="1"/>
  <c r="J45" i="10"/>
  <c r="A5" i="10"/>
  <c r="F13" i="10"/>
  <c r="F16" i="10"/>
  <c r="E37" i="10" l="1"/>
  <c r="U42" i="2" s="1"/>
  <c r="E27" i="10"/>
  <c r="E11" i="10"/>
  <c r="H16" i="10"/>
  <c r="I16" i="10"/>
  <c r="G16" i="10"/>
  <c r="E12" i="10"/>
  <c r="D12" i="10" s="1"/>
  <c r="C16" i="10"/>
  <c r="E14" i="10"/>
  <c r="D16" i="10"/>
  <c r="E15" i="10"/>
  <c r="B15" i="10" s="1"/>
  <c r="B16" i="10"/>
  <c r="D13" i="10"/>
  <c r="E26" i="10" s="1"/>
  <c r="C13" i="10"/>
  <c r="B13" i="10"/>
  <c r="E38" i="10" l="1"/>
  <c r="U46" i="2" s="1"/>
  <c r="E36" i="10"/>
  <c r="U38" i="2" s="1"/>
  <c r="E34" i="10"/>
  <c r="U30" i="2" s="1"/>
  <c r="E35" i="10"/>
  <c r="U34" i="2" s="1"/>
  <c r="C14" i="10"/>
  <c r="E24" i="10"/>
  <c r="E25" i="10"/>
  <c r="B11" i="10"/>
  <c r="E19" i="10" s="1"/>
  <c r="U27" i="2" s="1"/>
  <c r="U36" i="2"/>
  <c r="B12" i="10"/>
  <c r="C12" i="10"/>
  <c r="C11" i="10"/>
  <c r="C15" i="10"/>
  <c r="D15" i="10"/>
  <c r="B14" i="10"/>
  <c r="D14" i="10"/>
  <c r="F12" i="10"/>
  <c r="F11" i="10"/>
  <c r="E22" i="10" s="1"/>
  <c r="I13" i="10"/>
  <c r="G13" i="10"/>
  <c r="F15" i="10"/>
  <c r="H13" i="10"/>
  <c r="F14" i="10"/>
  <c r="E32" i="10" s="1"/>
  <c r="D11" i="10"/>
  <c r="E30" i="10" l="1"/>
  <c r="U33" i="2" s="1"/>
  <c r="E31" i="10"/>
  <c r="U37" i="2" s="1"/>
  <c r="E29" i="10"/>
  <c r="U29" i="2" s="1"/>
  <c r="E28" i="10"/>
  <c r="U44" i="2" s="1"/>
  <c r="E21" i="10"/>
  <c r="U35" i="2" s="1"/>
  <c r="E20" i="10"/>
  <c r="U31" i="2" s="1"/>
  <c r="U40" i="2"/>
  <c r="U32" i="2"/>
  <c r="U28" i="2"/>
  <c r="U41" i="2"/>
  <c r="I14" i="10"/>
  <c r="G14" i="10"/>
  <c r="H14" i="10"/>
  <c r="U39" i="2"/>
  <c r="H11" i="10"/>
  <c r="I11" i="10"/>
  <c r="G11" i="10"/>
  <c r="I15" i="10"/>
  <c r="G15" i="10"/>
  <c r="H15" i="10"/>
  <c r="G12" i="10"/>
  <c r="H12" i="10"/>
  <c r="I12" i="10"/>
  <c r="B16" i="2"/>
  <c r="G192" i="2" a="1"/>
  <c r="G192" i="2" s="1"/>
  <c r="G129" i="2" a="1"/>
  <c r="G129" i="2" s="1"/>
  <c r="G66" i="2" a="1"/>
  <c r="G66" i="2" s="1"/>
  <c r="G193" i="2" a="1"/>
  <c r="G193" i="2" s="1"/>
  <c r="G194" i="2" a="1"/>
  <c r="G194" i="2" s="1"/>
  <c r="G195" i="2" a="1"/>
  <c r="G195" i="2" s="1"/>
  <c r="G196" i="2" a="1"/>
  <c r="G196" i="2" s="1"/>
  <c r="G197" i="2" a="1"/>
  <c r="G197" i="2" s="1"/>
  <c r="G198" i="2" a="1"/>
  <c r="G198" i="2" s="1"/>
  <c r="G199" i="2" a="1"/>
  <c r="G199" i="2" s="1"/>
  <c r="G200" i="2" a="1"/>
  <c r="G200" i="2" s="1"/>
  <c r="G201" i="2" a="1"/>
  <c r="G201" i="2" s="1"/>
  <c r="G202" i="2" a="1"/>
  <c r="G202" i="2" s="1"/>
  <c r="G203" i="2" a="1"/>
  <c r="G203" i="2" s="1"/>
  <c r="G204" i="2" a="1"/>
  <c r="G204" i="2" s="1"/>
  <c r="G205" i="2" a="1"/>
  <c r="G205" i="2" s="1"/>
  <c r="G206" i="2" a="1"/>
  <c r="G206" i="2" s="1"/>
  <c r="G207" i="2" a="1"/>
  <c r="G207" i="2" s="1"/>
  <c r="G208" i="2" a="1"/>
  <c r="G208" i="2" s="1"/>
  <c r="G209" i="2" a="1"/>
  <c r="G209" i="2" s="1"/>
  <c r="G210" i="2" a="1"/>
  <c r="G210" i="2" s="1"/>
  <c r="G211" i="2" a="1"/>
  <c r="G211" i="2" s="1"/>
  <c r="G212" i="2" a="1"/>
  <c r="G212" i="2" s="1"/>
  <c r="G213" i="2" a="1"/>
  <c r="G213" i="2" s="1"/>
  <c r="G214" i="2" a="1"/>
  <c r="G214" i="2" s="1"/>
  <c r="G215" i="2" a="1"/>
  <c r="G215" i="2" s="1"/>
  <c r="G216" i="2" a="1"/>
  <c r="G216" i="2" s="1"/>
  <c r="G217" i="2" a="1"/>
  <c r="G217" i="2" s="1"/>
  <c r="G218" i="2" a="1"/>
  <c r="G218" i="2" s="1"/>
  <c r="G219" i="2" a="1"/>
  <c r="G219" i="2" s="1"/>
  <c r="G220" i="2" a="1"/>
  <c r="G220" i="2" s="1"/>
  <c r="G221" i="2" a="1"/>
  <c r="G221" i="2" s="1"/>
  <c r="G222" i="2" a="1"/>
  <c r="G222" i="2" s="1"/>
  <c r="G223" i="2" a="1"/>
  <c r="G223" i="2" s="1"/>
  <c r="G224" i="2" a="1"/>
  <c r="G224" i="2" s="1"/>
  <c r="G225" i="2" a="1"/>
  <c r="G225" i="2" s="1"/>
  <c r="G226" i="2" a="1"/>
  <c r="G226" i="2" s="1"/>
  <c r="G227" i="2" a="1"/>
  <c r="G227" i="2" s="1"/>
  <c r="G228" i="2" a="1"/>
  <c r="G228" i="2" s="1"/>
  <c r="G229" i="2" a="1"/>
  <c r="G229" i="2" s="1"/>
  <c r="G230" i="2" a="1"/>
  <c r="G230" i="2" s="1"/>
  <c r="G231" i="2" a="1"/>
  <c r="G231" i="2" s="1"/>
  <c r="G232" i="2" a="1"/>
  <c r="G232" i="2" s="1"/>
  <c r="G233" i="2" a="1"/>
  <c r="G233" i="2" s="1"/>
  <c r="G234" i="2" a="1"/>
  <c r="G234" i="2" s="1"/>
  <c r="G235" i="2" a="1"/>
  <c r="G235" i="2" s="1"/>
  <c r="G236" i="2" a="1"/>
  <c r="G236" i="2" s="1"/>
  <c r="G237" i="2" a="1"/>
  <c r="G237" i="2" s="1"/>
  <c r="G238" i="2" a="1"/>
  <c r="G238" i="2" s="1"/>
  <c r="G239" i="2" a="1"/>
  <c r="G239" i="2" s="1"/>
  <c r="G240" i="2" a="1"/>
  <c r="G240" i="2" s="1"/>
  <c r="G241" i="2" a="1"/>
  <c r="G241" i="2" s="1"/>
  <c r="G242" i="2" a="1"/>
  <c r="G242" i="2" s="1"/>
  <c r="G243" i="2" a="1"/>
  <c r="G243" i="2" s="1"/>
  <c r="G244" i="2" a="1"/>
  <c r="G244" i="2" s="1"/>
  <c r="G245" i="2" a="1"/>
  <c r="G245" i="2" s="1"/>
  <c r="G130" i="2" a="1"/>
  <c r="G130" i="2" s="1"/>
  <c r="G131" i="2" a="1"/>
  <c r="G131" i="2" s="1"/>
  <c r="G132" i="2" a="1"/>
  <c r="G132" i="2" s="1"/>
  <c r="G133" i="2" a="1"/>
  <c r="G133" i="2" s="1"/>
  <c r="G134" i="2" a="1"/>
  <c r="G134" i="2" s="1"/>
  <c r="G135" i="2" a="1"/>
  <c r="G135" i="2" s="1"/>
  <c r="G136" i="2" a="1"/>
  <c r="G136" i="2" s="1"/>
  <c r="G137" i="2" a="1"/>
  <c r="G137" i="2" s="1"/>
  <c r="G138" i="2" a="1"/>
  <c r="G138" i="2" s="1"/>
  <c r="G139" i="2" a="1"/>
  <c r="G139" i="2" s="1"/>
  <c r="G140" i="2" a="1"/>
  <c r="G140" i="2" s="1"/>
  <c r="G141" i="2" a="1"/>
  <c r="G141" i="2" s="1"/>
  <c r="G142" i="2" a="1"/>
  <c r="G142" i="2" s="1"/>
  <c r="G143" i="2" a="1"/>
  <c r="G143" i="2" s="1"/>
  <c r="G144" i="2" a="1"/>
  <c r="G144" i="2" s="1"/>
  <c r="G145" i="2" a="1"/>
  <c r="G145" i="2" s="1"/>
  <c r="G146" i="2" a="1"/>
  <c r="G146" i="2" s="1"/>
  <c r="G147" i="2" a="1"/>
  <c r="G147" i="2" s="1"/>
  <c r="G148" i="2" a="1"/>
  <c r="G148" i="2" s="1"/>
  <c r="G149" i="2" a="1"/>
  <c r="G149" i="2" s="1"/>
  <c r="G150" i="2" a="1"/>
  <c r="G150" i="2" s="1"/>
  <c r="G151" i="2" a="1"/>
  <c r="G151" i="2" s="1"/>
  <c r="G152" i="2" a="1"/>
  <c r="G152" i="2" s="1"/>
  <c r="G153" i="2" a="1"/>
  <c r="G153" i="2" s="1"/>
  <c r="G154" i="2" a="1"/>
  <c r="G154" i="2" s="1"/>
  <c r="G155" i="2" a="1"/>
  <c r="G155" i="2" s="1"/>
  <c r="G156" i="2" a="1"/>
  <c r="G156" i="2" s="1"/>
  <c r="G157" i="2" a="1"/>
  <c r="G157" i="2" s="1"/>
  <c r="G158" i="2" a="1"/>
  <c r="G158" i="2" s="1"/>
  <c r="G159" i="2" a="1"/>
  <c r="G159" i="2" s="1"/>
  <c r="G160" i="2" a="1"/>
  <c r="G160" i="2" s="1"/>
  <c r="G161" i="2" a="1"/>
  <c r="G161" i="2" s="1"/>
  <c r="G162" i="2" a="1"/>
  <c r="G162" i="2" s="1"/>
  <c r="G163" i="2" a="1"/>
  <c r="G163" i="2" s="1"/>
  <c r="G164" i="2" a="1"/>
  <c r="G164" i="2" s="1"/>
  <c r="G165" i="2" a="1"/>
  <c r="G165" i="2" s="1"/>
  <c r="G166" i="2" a="1"/>
  <c r="G166" i="2" s="1"/>
  <c r="G167" i="2" a="1"/>
  <c r="G167" i="2" s="1"/>
  <c r="G168" i="2" a="1"/>
  <c r="G168" i="2" s="1"/>
  <c r="G169" i="2" a="1"/>
  <c r="G169" i="2" s="1"/>
  <c r="G170" i="2" a="1"/>
  <c r="G170" i="2" s="1"/>
  <c r="G171" i="2" a="1"/>
  <c r="G171" i="2" s="1"/>
  <c r="G172" i="2" a="1"/>
  <c r="G172" i="2" s="1"/>
  <c r="G173" i="2" a="1"/>
  <c r="G173" i="2" s="1"/>
  <c r="G174" i="2" a="1"/>
  <c r="G174" i="2" s="1"/>
  <c r="G175" i="2" a="1"/>
  <c r="G175" i="2" s="1"/>
  <c r="G176" i="2" a="1"/>
  <c r="G176" i="2" s="1"/>
  <c r="G177" i="2" a="1"/>
  <c r="G177" i="2" s="1"/>
  <c r="G178" i="2" a="1"/>
  <c r="G178" i="2" s="1"/>
  <c r="G179" i="2" a="1"/>
  <c r="G179" i="2" s="1"/>
  <c r="G180" i="2" a="1"/>
  <c r="G180" i="2" s="1"/>
  <c r="G181" i="2" a="1"/>
  <c r="G181" i="2" s="1"/>
  <c r="G182" i="2" a="1"/>
  <c r="G182" i="2" s="1"/>
  <c r="G183" i="2" a="1"/>
  <c r="G183" i="2" s="1"/>
  <c r="G184" i="2" a="1"/>
  <c r="G184" i="2" s="1"/>
  <c r="G67" i="2" a="1"/>
  <c r="G67" i="2" s="1"/>
  <c r="G68" i="2" a="1"/>
  <c r="G68" i="2" s="1"/>
  <c r="G69" i="2" a="1"/>
  <c r="G69" i="2" s="1"/>
  <c r="G70" i="2" a="1"/>
  <c r="G70" i="2" s="1"/>
  <c r="G71" i="2" a="1"/>
  <c r="G71" i="2" s="1"/>
  <c r="G72" i="2" a="1"/>
  <c r="G72" i="2" s="1"/>
  <c r="G73" i="2" a="1"/>
  <c r="G73" i="2" s="1"/>
  <c r="G74" i="2" a="1"/>
  <c r="G74" i="2" s="1"/>
  <c r="G75" i="2" a="1"/>
  <c r="G75" i="2" s="1"/>
  <c r="G76" i="2" a="1"/>
  <c r="G76" i="2" s="1"/>
  <c r="G77" i="2" a="1"/>
  <c r="G77" i="2" s="1"/>
  <c r="G78" i="2" a="1"/>
  <c r="G78" i="2" s="1"/>
  <c r="G79" i="2" a="1"/>
  <c r="G79" i="2" s="1"/>
  <c r="G80" i="2" a="1"/>
  <c r="G80" i="2" s="1"/>
  <c r="G81" i="2" a="1"/>
  <c r="G81" i="2" s="1"/>
  <c r="G82" i="2" a="1"/>
  <c r="G82" i="2" s="1"/>
  <c r="G83" i="2" a="1"/>
  <c r="G83" i="2" s="1"/>
  <c r="G84" i="2" a="1"/>
  <c r="G84" i="2" s="1"/>
  <c r="G85" i="2" a="1"/>
  <c r="G85" i="2" s="1"/>
  <c r="G86" i="2" a="1"/>
  <c r="G86" i="2" s="1"/>
  <c r="G87" i="2" a="1"/>
  <c r="G87" i="2" s="1"/>
  <c r="G88" i="2" a="1"/>
  <c r="G88" i="2" s="1"/>
  <c r="G89" i="2" a="1"/>
  <c r="G89" i="2" s="1"/>
  <c r="G90" i="2" a="1"/>
  <c r="G90" i="2" s="1"/>
  <c r="G91" i="2" a="1"/>
  <c r="G91" i="2" s="1"/>
  <c r="G92" i="2" a="1"/>
  <c r="G92" i="2" s="1"/>
  <c r="G93" i="2" a="1"/>
  <c r="G93" i="2" s="1"/>
  <c r="G94" i="2" a="1"/>
  <c r="G94" i="2" s="1"/>
  <c r="G95" i="2" a="1"/>
  <c r="G95" i="2" s="1"/>
  <c r="G96" i="2" a="1"/>
  <c r="G96" i="2" s="1"/>
  <c r="G97" i="2" a="1"/>
  <c r="G97" i="2" s="1"/>
  <c r="G98" i="2" a="1"/>
  <c r="G98" i="2" s="1"/>
  <c r="G99" i="2" a="1"/>
  <c r="G99" i="2" s="1"/>
  <c r="G100" i="2" a="1"/>
  <c r="G100" i="2" s="1"/>
  <c r="G101" i="2" a="1"/>
  <c r="G101" i="2" s="1"/>
  <c r="G102" i="2" a="1"/>
  <c r="G102" i="2" s="1"/>
  <c r="G103" i="2" a="1"/>
  <c r="G103" i="2" s="1"/>
  <c r="G104" i="2" a="1"/>
  <c r="G104" i="2" s="1"/>
  <c r="G105" i="2" a="1"/>
  <c r="G105" i="2" s="1"/>
  <c r="G106" i="2" a="1"/>
  <c r="G106" i="2" s="1"/>
  <c r="G107" i="2" a="1"/>
  <c r="G107" i="2" s="1"/>
  <c r="G108" i="2" a="1"/>
  <c r="G108" i="2" s="1"/>
  <c r="G109" i="2" a="1"/>
  <c r="G109" i="2" s="1"/>
  <c r="G110" i="2" a="1"/>
  <c r="G110" i="2" s="1"/>
  <c r="G111" i="2" a="1"/>
  <c r="G111" i="2" s="1"/>
  <c r="G112" i="2" a="1"/>
  <c r="G112" i="2" s="1"/>
  <c r="G113" i="2" a="1"/>
  <c r="G113" i="2" s="1"/>
  <c r="G114" i="2" a="1"/>
  <c r="G114" i="2" s="1"/>
  <c r="G115" i="2" a="1"/>
  <c r="G115" i="2" s="1"/>
  <c r="G116" i="2" a="1"/>
  <c r="G116" i="2" s="1"/>
  <c r="G117" i="2" a="1"/>
  <c r="G117" i="2" s="1"/>
  <c r="G118" i="2" a="1"/>
  <c r="G118" i="2" s="1"/>
  <c r="G119" i="2" a="1"/>
  <c r="G119" i="2" s="1"/>
  <c r="G120" i="2" a="1"/>
  <c r="G120" i="2" s="1"/>
  <c r="G121" i="2" a="1"/>
  <c r="G121" i="2" s="1"/>
  <c r="G32" i="2" a="1"/>
  <c r="G32" i="2" s="1"/>
  <c r="G33" i="2" a="1"/>
  <c r="G33" i="2" s="1"/>
  <c r="G34" i="2" a="1"/>
  <c r="G34" i="2" s="1"/>
  <c r="G35" i="2" a="1"/>
  <c r="G35" i="2" s="1"/>
  <c r="G36" i="2" a="1"/>
  <c r="G36" i="2" s="1"/>
  <c r="G37" i="2" a="1"/>
  <c r="G37" i="2" s="1"/>
  <c r="G38" i="2" a="1"/>
  <c r="G38" i="2" s="1"/>
  <c r="G39" i="2" a="1"/>
  <c r="G39" i="2" s="1"/>
  <c r="G40" i="2" a="1"/>
  <c r="G40" i="2" s="1"/>
  <c r="G41" i="2" a="1"/>
  <c r="G41" i="2" s="1"/>
  <c r="G42" i="2" a="1"/>
  <c r="G42" i="2" s="1"/>
  <c r="G43" i="2" a="1"/>
  <c r="G43" i="2" s="1"/>
  <c r="G44" i="2" a="1"/>
  <c r="G44" i="2" s="1"/>
  <c r="G45" i="2" a="1"/>
  <c r="G45" i="2" s="1"/>
  <c r="G46" i="2" a="1"/>
  <c r="G46" i="2" s="1"/>
  <c r="G47" i="2" a="1"/>
  <c r="G47" i="2" s="1"/>
  <c r="G48" i="2" a="1"/>
  <c r="G48" i="2" s="1"/>
  <c r="G49" i="2" a="1"/>
  <c r="G49" i="2" s="1"/>
  <c r="G50" i="2" a="1"/>
  <c r="G50" i="2" s="1"/>
  <c r="G51" i="2" a="1"/>
  <c r="G51" i="2" s="1"/>
  <c r="G52" i="2" a="1"/>
  <c r="G52" i="2" s="1"/>
  <c r="G53" i="2" a="1"/>
  <c r="G53" i="2" s="1"/>
  <c r="G54" i="2" a="1"/>
  <c r="G54" i="2" s="1"/>
  <c r="G55" i="2" a="1"/>
  <c r="G55" i="2" s="1"/>
  <c r="G56" i="2" a="1"/>
  <c r="G56" i="2" s="1"/>
  <c r="G57" i="2" a="1"/>
  <c r="G57" i="2" s="1"/>
  <c r="G58" i="2" a="1"/>
  <c r="G58" i="2" s="1"/>
  <c r="E33" i="10" l="1"/>
  <c r="U45" i="2" s="1"/>
  <c r="E23" i="10"/>
  <c r="U43" i="2" s="1"/>
  <c r="K15" i="2"/>
  <c r="L15" i="2" s="1"/>
  <c r="K16" i="2"/>
  <c r="L16" i="2" s="1"/>
  <c r="M16" i="2" s="1" a="1"/>
  <c r="M16" i="2" l="1"/>
  <c r="B1" i="8" l="1"/>
  <c r="K18" i="2"/>
  <c r="L18" i="2" s="1"/>
  <c r="H32" i="2"/>
  <c r="H33" i="2"/>
  <c r="H34" i="2"/>
  <c r="H35" i="2"/>
  <c r="H36" i="2"/>
  <c r="H37" i="2"/>
  <c r="H38" i="2"/>
  <c r="H39" i="2"/>
  <c r="H40" i="2"/>
  <c r="H41" i="2"/>
  <c r="H42" i="2"/>
  <c r="H43" i="2"/>
  <c r="H44" i="2"/>
  <c r="H45" i="2"/>
  <c r="H46" i="2"/>
  <c r="H47" i="2"/>
  <c r="H48" i="2"/>
  <c r="H49" i="2"/>
  <c r="H50" i="2"/>
  <c r="H51" i="2"/>
  <c r="H52" i="2"/>
  <c r="H53" i="2"/>
  <c r="H54" i="2"/>
  <c r="H55" i="2"/>
  <c r="H56" i="2"/>
  <c r="H57" i="2"/>
  <c r="H58" i="2"/>
  <c r="K13" i="2"/>
  <c r="M13" i="2" s="1"/>
  <c r="M14"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9" i="2"/>
  <c r="H130" i="2"/>
  <c r="H131"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92" i="2"/>
  <c r="H193" i="2"/>
  <c r="H194" i="2"/>
  <c r="H195" i="2"/>
  <c r="K195" i="2" s="1"/>
  <c r="H196" i="2"/>
  <c r="H197" i="2"/>
  <c r="H198" i="2"/>
  <c r="H199" i="2"/>
  <c r="H200" i="2"/>
  <c r="K200" i="2" s="1"/>
  <c r="H201" i="2"/>
  <c r="K201" i="2" s="1"/>
  <c r="H202" i="2"/>
  <c r="H203" i="2"/>
  <c r="H204" i="2"/>
  <c r="H205" i="2"/>
  <c r="H206" i="2"/>
  <c r="H207" i="2"/>
  <c r="H208" i="2"/>
  <c r="H209" i="2"/>
  <c r="H210" i="2"/>
  <c r="K210" i="2" s="1"/>
  <c r="H211" i="2"/>
  <c r="K211" i="2" s="1"/>
  <c r="H212" i="2"/>
  <c r="H213" i="2"/>
  <c r="H214" i="2"/>
  <c r="H215" i="2"/>
  <c r="K215" i="2" s="1"/>
  <c r="H216" i="2"/>
  <c r="H217" i="2"/>
  <c r="K217" i="2" s="1"/>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K243" i="2" s="1"/>
  <c r="H244" i="2"/>
  <c r="H245" i="2"/>
  <c r="K14" i="2"/>
  <c r="G14" i="2"/>
  <c r="H14" i="2" s="1"/>
  <c r="B14"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192"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29"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6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T21" i="2"/>
  <c r="G13" i="2"/>
  <c r="M18" i="2" a="1"/>
  <c r="D33" i="8" l="1"/>
  <c r="C33" i="8"/>
  <c r="D31" i="8"/>
  <c r="D30" i="8" s="1"/>
  <c r="C31" i="8"/>
  <c r="C30" i="8" s="1"/>
  <c r="D28" i="8"/>
  <c r="C26" i="8"/>
  <c r="C25" i="8" s="1"/>
  <c r="C28" i="8"/>
  <c r="D26" i="8"/>
  <c r="D25" i="8" s="1"/>
  <c r="M18" i="2"/>
  <c r="L195" i="2"/>
  <c r="M195" i="2" s="1" a="1"/>
  <c r="M195" i="2" s="1"/>
  <c r="L217" i="2"/>
  <c r="M217" i="2" s="1" a="1"/>
  <c r="M217" i="2" s="1"/>
  <c r="L201" i="2"/>
  <c r="M201" i="2" s="1" a="1"/>
  <c r="M201" i="2" s="1"/>
  <c r="L200" i="2"/>
  <c r="M200" i="2" s="1" a="1"/>
  <c r="M200" i="2" s="1"/>
  <c r="L243" i="2"/>
  <c r="M243" i="2" s="1" a="1"/>
  <c r="M243" i="2" s="1"/>
  <c r="L215" i="2"/>
  <c r="M215" i="2" s="1" a="1"/>
  <c r="M215" i="2" s="1"/>
  <c r="L211" i="2"/>
  <c r="M211" i="2" s="1" a="1"/>
  <c r="M211" i="2" s="1"/>
  <c r="L210" i="2"/>
  <c r="M210" i="2" s="1" a="1"/>
  <c r="M210" i="2" s="1"/>
  <c r="D23" i="8"/>
  <c r="C23" i="8"/>
  <c r="C21" i="8"/>
  <c r="C20" i="8" s="1"/>
  <c r="D21" i="8"/>
  <c r="D20" i="8" s="1"/>
  <c r="D11" i="8"/>
  <c r="C11" i="8"/>
  <c r="C10" i="8" s="1"/>
  <c r="C16" i="8"/>
  <c r="C15" i="8" s="1"/>
  <c r="D13" i="8"/>
  <c r="C13" i="8"/>
  <c r="C18" i="8"/>
  <c r="D18" i="8"/>
  <c r="D8" i="8"/>
  <c r="C8" i="8"/>
  <c r="D16" i="8"/>
  <c r="D15" i="8" s="1"/>
  <c r="D6" i="8"/>
  <c r="D5" i="8" s="1"/>
  <c r="C6" i="8"/>
  <c r="C5" i="8" s="1"/>
  <c r="D10" i="8"/>
  <c r="K224" i="2"/>
  <c r="K206" i="2"/>
  <c r="K193" i="2"/>
  <c r="L193" i="2" s="1"/>
  <c r="M193" i="2" s="1" a="1"/>
  <c r="K203" i="2"/>
  <c r="K233" i="2"/>
  <c r="K219" i="2"/>
  <c r="K207" i="2"/>
  <c r="K241" i="2"/>
  <c r="K236" i="2"/>
  <c r="K231" i="2"/>
  <c r="K225" i="2"/>
  <c r="K220" i="2"/>
  <c r="K209" i="2"/>
  <c r="K204" i="2"/>
  <c r="K199" i="2"/>
  <c r="K245" i="2"/>
  <c r="K235" i="2"/>
  <c r="K230" i="2"/>
  <c r="K214" i="2"/>
  <c r="K208" i="2"/>
  <c r="K198" i="2"/>
  <c r="K234" i="2"/>
  <c r="K213" i="2"/>
  <c r="K197" i="2"/>
  <c r="K244" i="2"/>
  <c r="K239" i="2"/>
  <c r="K228" i="2"/>
  <c r="K223" i="2"/>
  <c r="K218" i="2"/>
  <c r="K212" i="2"/>
  <c r="K202" i="2"/>
  <c r="K196" i="2"/>
  <c r="K240" i="2"/>
  <c r="K238" i="2"/>
  <c r="K227" i="2"/>
  <c r="K222" i="2"/>
  <c r="K229" i="2"/>
  <c r="K242" i="2"/>
  <c r="K237" i="2"/>
  <c r="K232" i="2"/>
  <c r="K226" i="2"/>
  <c r="K221" i="2"/>
  <c r="K216" i="2"/>
  <c r="K205" i="2"/>
  <c r="K194" i="2"/>
  <c r="K192" i="2"/>
  <c r="K182" i="2"/>
  <c r="K169" i="2"/>
  <c r="K145" i="2"/>
  <c r="K139" i="2"/>
  <c r="K133" i="2"/>
  <c r="K180" i="2"/>
  <c r="K174" i="2"/>
  <c r="K168" i="2"/>
  <c r="K162" i="2"/>
  <c r="K156" i="2"/>
  <c r="K150" i="2"/>
  <c r="K144" i="2"/>
  <c r="K138" i="2"/>
  <c r="K132" i="2"/>
  <c r="K181" i="2"/>
  <c r="K163" i="2"/>
  <c r="K179" i="2"/>
  <c r="K173" i="2"/>
  <c r="K167" i="2"/>
  <c r="K161" i="2"/>
  <c r="K155" i="2"/>
  <c r="K149" i="2"/>
  <c r="K143" i="2"/>
  <c r="K137" i="2"/>
  <c r="K131" i="2"/>
  <c r="K175" i="2"/>
  <c r="K151" i="2"/>
  <c r="K184" i="2"/>
  <c r="K183" i="2"/>
  <c r="K178" i="2"/>
  <c r="K172" i="2"/>
  <c r="K166" i="2"/>
  <c r="K160" i="2"/>
  <c r="K154" i="2"/>
  <c r="K148" i="2"/>
  <c r="K142" i="2"/>
  <c r="K136" i="2"/>
  <c r="K130" i="2"/>
  <c r="K157" i="2"/>
  <c r="K177" i="2"/>
  <c r="K171" i="2"/>
  <c r="K165" i="2"/>
  <c r="K159" i="2"/>
  <c r="K153" i="2"/>
  <c r="K147" i="2"/>
  <c r="K141" i="2"/>
  <c r="K135" i="2"/>
  <c r="K176" i="2"/>
  <c r="K170" i="2"/>
  <c r="K164" i="2"/>
  <c r="K158" i="2"/>
  <c r="K152" i="2"/>
  <c r="K146" i="2"/>
  <c r="K140" i="2"/>
  <c r="K134" i="2"/>
  <c r="K129" i="2"/>
  <c r="K88" i="2"/>
  <c r="K119" i="2"/>
  <c r="K113" i="2"/>
  <c r="K107" i="2"/>
  <c r="K101" i="2"/>
  <c r="K95" i="2"/>
  <c r="K89" i="2"/>
  <c r="K84" i="2"/>
  <c r="K78" i="2"/>
  <c r="K72" i="2"/>
  <c r="K118" i="2"/>
  <c r="K112" i="2"/>
  <c r="K106" i="2"/>
  <c r="K100" i="2"/>
  <c r="K94" i="2"/>
  <c r="K83" i="2"/>
  <c r="K77" i="2"/>
  <c r="K71" i="2"/>
  <c r="K117" i="2"/>
  <c r="K111" i="2"/>
  <c r="K105" i="2"/>
  <c r="K99" i="2"/>
  <c r="K93" i="2"/>
  <c r="K82" i="2"/>
  <c r="K76" i="2"/>
  <c r="K70" i="2"/>
  <c r="K116" i="2"/>
  <c r="K110" i="2"/>
  <c r="K104" i="2"/>
  <c r="K98" i="2"/>
  <c r="K92" i="2"/>
  <c r="K87" i="2"/>
  <c r="K81" i="2"/>
  <c r="K75" i="2"/>
  <c r="K69" i="2"/>
  <c r="K121" i="2"/>
  <c r="K115" i="2"/>
  <c r="K109" i="2"/>
  <c r="K103" i="2"/>
  <c r="K97" i="2"/>
  <c r="K91" i="2"/>
  <c r="K86" i="2"/>
  <c r="K80" i="2"/>
  <c r="K74" i="2"/>
  <c r="K68" i="2"/>
  <c r="K120" i="2"/>
  <c r="K114" i="2"/>
  <c r="K108" i="2"/>
  <c r="K102" i="2"/>
  <c r="K96" i="2"/>
  <c r="K90" i="2"/>
  <c r="K85" i="2"/>
  <c r="K79" i="2"/>
  <c r="K73" i="2"/>
  <c r="K67" i="2"/>
  <c r="K66" i="2"/>
  <c r="K56" i="2"/>
  <c r="K50" i="2"/>
  <c r="K44" i="2"/>
  <c r="K38" i="2"/>
  <c r="K32" i="2"/>
  <c r="L32" i="2" s="1"/>
  <c r="M32" i="2" s="1" a="1"/>
  <c r="K26" i="2"/>
  <c r="L26" i="2" s="1"/>
  <c r="M26" i="2" s="1" a="1"/>
  <c r="K20" i="2"/>
  <c r="L20" i="2" s="1"/>
  <c r="M20" i="2" s="1" a="1"/>
  <c r="K55" i="2"/>
  <c r="K49" i="2"/>
  <c r="K43" i="2"/>
  <c r="K37" i="2"/>
  <c r="K31" i="2"/>
  <c r="L31" i="2" s="1"/>
  <c r="M31" i="2" s="1" a="1"/>
  <c r="K25" i="2"/>
  <c r="L25" i="2" s="1"/>
  <c r="M25" i="2" s="1" a="1"/>
  <c r="K19" i="2"/>
  <c r="L19" i="2" s="1"/>
  <c r="K54" i="2"/>
  <c r="K48" i="2"/>
  <c r="K42" i="2"/>
  <c r="K36" i="2"/>
  <c r="K30" i="2"/>
  <c r="L30" i="2" s="1"/>
  <c r="K24" i="2"/>
  <c r="L24" i="2" s="1"/>
  <c r="K53" i="2"/>
  <c r="K47" i="2"/>
  <c r="K41" i="2"/>
  <c r="K35" i="2"/>
  <c r="K29" i="2"/>
  <c r="L29" i="2" s="1"/>
  <c r="M29" i="2" s="1" a="1"/>
  <c r="K23" i="2"/>
  <c r="L23" i="2" s="1"/>
  <c r="K17" i="2"/>
  <c r="L17" i="2" s="1"/>
  <c r="M17" i="2" s="1" a="1"/>
  <c r="K58" i="2"/>
  <c r="K52" i="2"/>
  <c r="K46" i="2"/>
  <c r="K40" i="2"/>
  <c r="K34" i="2"/>
  <c r="L34" i="2" s="1"/>
  <c r="M34" i="2" s="1" a="1"/>
  <c r="K28" i="2"/>
  <c r="L28" i="2" s="1"/>
  <c r="M28" i="2" s="1" a="1"/>
  <c r="K22" i="2"/>
  <c r="L22" i="2" s="1"/>
  <c r="M22" i="2" s="1" a="1"/>
  <c r="K57" i="2"/>
  <c r="K51" i="2"/>
  <c r="K45" i="2"/>
  <c r="K39" i="2"/>
  <c r="K33" i="2"/>
  <c r="L33" i="2" s="1"/>
  <c r="M33" i="2" s="1" a="1"/>
  <c r="K27" i="2"/>
  <c r="L27" i="2" s="1"/>
  <c r="M27" i="2" s="1" a="1"/>
  <c r="K21" i="2"/>
  <c r="L21" i="2" s="1"/>
  <c r="M21" i="2" s="1" a="1"/>
  <c r="T4" i="2"/>
  <c r="M30" i="2" a="1"/>
  <c r="M24" i="2" a="1"/>
  <c r="M19" i="2" a="1"/>
  <c r="M23" i="2" a="1"/>
  <c r="C32" i="8" l="1"/>
  <c r="D32" i="8"/>
  <c r="C27" i="8"/>
  <c r="D27" i="8"/>
  <c r="M19" i="2"/>
  <c r="L38" i="2"/>
  <c r="M38" i="2" s="1" a="1"/>
  <c r="M38" i="2" s="1"/>
  <c r="L108" i="2"/>
  <c r="M108" i="2" s="1" a="1"/>
  <c r="M108" i="2" s="1"/>
  <c r="L121" i="2"/>
  <c r="M121" i="2" s="1" a="1"/>
  <c r="M121" i="2" s="1"/>
  <c r="L110" i="2"/>
  <c r="M110" i="2" s="1" a="1"/>
  <c r="M110" i="2" s="1"/>
  <c r="L83" i="2"/>
  <c r="M83" i="2" s="1" a="1"/>
  <c r="M83" i="2" s="1"/>
  <c r="L84" i="2"/>
  <c r="M84" i="2" s="1" a="1"/>
  <c r="M84" i="2" s="1"/>
  <c r="L152" i="2"/>
  <c r="M152" i="2" s="1" a="1"/>
  <c r="M152" i="2" s="1"/>
  <c r="L153" i="2"/>
  <c r="M153" i="2" s="1" a="1"/>
  <c r="M153" i="2" s="1"/>
  <c r="L166" i="2"/>
  <c r="M166" i="2" s="1" a="1"/>
  <c r="M166" i="2" s="1"/>
  <c r="L161" i="2"/>
  <c r="M161" i="2" s="1" a="1"/>
  <c r="M161" i="2" s="1"/>
  <c r="L144" i="2"/>
  <c r="M144" i="2" s="1" a="1"/>
  <c r="M144" i="2" s="1"/>
  <c r="L192" i="2"/>
  <c r="M192" i="2" s="1" a="1"/>
  <c r="M192" i="2" s="1"/>
  <c r="L238" i="2"/>
  <c r="M238" i="2" s="1" a="1"/>
  <c r="M238" i="2" s="1"/>
  <c r="L239" i="2"/>
  <c r="M239" i="2" s="1" a="1"/>
  <c r="M239" i="2" s="1"/>
  <c r="L219" i="2"/>
  <c r="M219" i="2" s="1" a="1"/>
  <c r="M219" i="2" s="1"/>
  <c r="L54" i="2"/>
  <c r="M54" i="2" s="1" a="1"/>
  <c r="M54" i="2" s="1"/>
  <c r="L44" i="2"/>
  <c r="M44" i="2" s="1" a="1"/>
  <c r="M44" i="2" s="1"/>
  <c r="L90" i="2"/>
  <c r="M90" i="2" s="1" a="1"/>
  <c r="M90" i="2" s="1"/>
  <c r="L80" i="2"/>
  <c r="M80" i="2" s="1" a="1"/>
  <c r="M80" i="2" s="1"/>
  <c r="L103" i="2"/>
  <c r="M103" i="2" s="1" a="1"/>
  <c r="M103" i="2" s="1"/>
  <c r="L69" i="2"/>
  <c r="M69" i="2" s="1" a="1"/>
  <c r="M69" i="2" s="1"/>
  <c r="L92" i="2"/>
  <c r="M92" i="2" s="1" a="1"/>
  <c r="M92" i="2" s="1"/>
  <c r="L116" i="2"/>
  <c r="M116" i="2" s="1" a="1"/>
  <c r="M116" i="2" s="1"/>
  <c r="L93" i="2"/>
  <c r="M93" i="2" s="1" a="1"/>
  <c r="M93" i="2" s="1"/>
  <c r="L117" i="2"/>
  <c r="M117" i="2" s="1" a="1"/>
  <c r="M117" i="2" s="1"/>
  <c r="L94" i="2"/>
  <c r="M94" i="2" s="1" a="1"/>
  <c r="M94" i="2" s="1"/>
  <c r="L118" i="2"/>
  <c r="M118" i="2" s="1" a="1"/>
  <c r="M118" i="2" s="1"/>
  <c r="L89" i="2"/>
  <c r="M89" i="2" s="1" a="1"/>
  <c r="M89" i="2" s="1"/>
  <c r="L113" i="2"/>
  <c r="M113" i="2" s="1" a="1"/>
  <c r="M113" i="2" s="1"/>
  <c r="L134" i="2"/>
  <c r="M134" i="2" s="1" a="1"/>
  <c r="M134" i="2" s="1"/>
  <c r="L158" i="2"/>
  <c r="M158" i="2" s="1" a="1"/>
  <c r="M158" i="2" s="1"/>
  <c r="L135" i="2"/>
  <c r="M135" i="2" s="1" a="1"/>
  <c r="M135" i="2" s="1"/>
  <c r="L159" i="2"/>
  <c r="M159" i="2" s="1" a="1"/>
  <c r="M159" i="2" s="1"/>
  <c r="L157" i="2"/>
  <c r="M157" i="2" s="1" a="1"/>
  <c r="M157" i="2" s="1"/>
  <c r="L148" i="2"/>
  <c r="M148" i="2" s="1" a="1"/>
  <c r="M148" i="2" s="1"/>
  <c r="L172" i="2"/>
  <c r="M172" i="2" s="1" a="1"/>
  <c r="M172" i="2" s="1"/>
  <c r="L151" i="2"/>
  <c r="M151" i="2" s="1" a="1"/>
  <c r="M151" i="2" s="1"/>
  <c r="L143" i="2"/>
  <c r="M143" i="2" s="1" a="1"/>
  <c r="M143" i="2" s="1"/>
  <c r="L167" i="2"/>
  <c r="M167" i="2" s="1" a="1"/>
  <c r="M167" i="2" s="1"/>
  <c r="L181" i="2"/>
  <c r="M181" i="2" s="1" a="1"/>
  <c r="M181" i="2" s="1"/>
  <c r="L150" i="2"/>
  <c r="M150" i="2" s="1" a="1"/>
  <c r="M150" i="2" s="1"/>
  <c r="L174" i="2"/>
  <c r="M174" i="2" s="1" a="1"/>
  <c r="M174" i="2" s="1"/>
  <c r="L145" i="2"/>
  <c r="M145" i="2" s="1" a="1"/>
  <c r="M145" i="2" s="1"/>
  <c r="L194" i="2"/>
  <c r="M194" i="2" s="1" a="1"/>
  <c r="M194" i="2" s="1"/>
  <c r="L226" i="2"/>
  <c r="M226" i="2" s="1" a="1"/>
  <c r="M226" i="2" s="1"/>
  <c r="L229" i="2"/>
  <c r="M229" i="2" s="1" a="1"/>
  <c r="M229" i="2" s="1"/>
  <c r="L240" i="2"/>
  <c r="M240" i="2" s="1" a="1"/>
  <c r="M240" i="2" s="1"/>
  <c r="L218" i="2"/>
  <c r="M218" i="2" s="1" a="1"/>
  <c r="M218" i="2" s="1"/>
  <c r="L244" i="2"/>
  <c r="M244" i="2" s="1" a="1"/>
  <c r="M244" i="2" s="1"/>
  <c r="L198" i="2"/>
  <c r="M198" i="2" s="1" a="1"/>
  <c r="M198" i="2" s="1"/>
  <c r="L235" i="2"/>
  <c r="M235" i="2" s="1" a="1"/>
  <c r="M235" i="2" s="1"/>
  <c r="L209" i="2"/>
  <c r="M209" i="2" s="1" a="1"/>
  <c r="M209" i="2" s="1"/>
  <c r="L236" i="2"/>
  <c r="M236" i="2" s="1" a="1"/>
  <c r="M236" i="2" s="1"/>
  <c r="L233" i="2"/>
  <c r="M233" i="2" s="1" a="1"/>
  <c r="M233" i="2" s="1"/>
  <c r="L224" i="2"/>
  <c r="M224" i="2" s="1" a="1"/>
  <c r="M224" i="2" s="1"/>
  <c r="L66" i="2"/>
  <c r="M66" i="2" s="1" a="1"/>
  <c r="M66" i="2" s="1"/>
  <c r="L97" i="2"/>
  <c r="M97" i="2" s="1" a="1"/>
  <c r="M97" i="2" s="1"/>
  <c r="L111" i="2"/>
  <c r="M111" i="2" s="1" a="1"/>
  <c r="M111" i="2" s="1"/>
  <c r="L129" i="2"/>
  <c r="M129" i="2" s="1" a="1"/>
  <c r="M129" i="2" s="1"/>
  <c r="L177" i="2"/>
  <c r="M177" i="2" s="1" a="1"/>
  <c r="M177" i="2" s="1"/>
  <c r="L184" i="2"/>
  <c r="M184" i="2" s="1" a="1"/>
  <c r="M184" i="2" s="1"/>
  <c r="L168" i="2"/>
  <c r="M168" i="2" s="1" a="1"/>
  <c r="M168" i="2" s="1"/>
  <c r="L242" i="2"/>
  <c r="M242" i="2" s="1" a="1"/>
  <c r="M242" i="2" s="1"/>
  <c r="L234" i="2"/>
  <c r="M234" i="2" s="1" a="1"/>
  <c r="M234" i="2" s="1"/>
  <c r="L204" i="2"/>
  <c r="M204" i="2" s="1" a="1"/>
  <c r="M204" i="2" s="1"/>
  <c r="L206" i="2"/>
  <c r="M206" i="2" s="1" a="1"/>
  <c r="M206" i="2" s="1"/>
  <c r="L37" i="2"/>
  <c r="M37" i="2" s="1" a="1"/>
  <c r="M37" i="2" s="1"/>
  <c r="L67" i="2"/>
  <c r="M67" i="2" s="1" a="1"/>
  <c r="M67" i="2" s="1"/>
  <c r="L39" i="2"/>
  <c r="M39" i="2" s="1" a="1"/>
  <c r="M39" i="2" s="1"/>
  <c r="L46" i="2"/>
  <c r="M46" i="2" s="1" a="1"/>
  <c r="M46" i="2" s="1"/>
  <c r="L47" i="2"/>
  <c r="M47" i="2" s="1" a="1"/>
  <c r="M47" i="2" s="1"/>
  <c r="L43" i="2"/>
  <c r="M43" i="2" s="1" a="1"/>
  <c r="M43" i="2" s="1"/>
  <c r="L50" i="2"/>
  <c r="M50" i="2" s="1" a="1"/>
  <c r="M50" i="2" s="1"/>
  <c r="L73" i="2"/>
  <c r="M73" i="2" s="1" a="1"/>
  <c r="M73" i="2" s="1"/>
  <c r="L96" i="2"/>
  <c r="M96" i="2" s="1" a="1"/>
  <c r="M96" i="2" s="1"/>
  <c r="L120" i="2"/>
  <c r="M120" i="2" s="1" a="1"/>
  <c r="M120" i="2" s="1"/>
  <c r="L86" i="2"/>
  <c r="M86" i="2" s="1" a="1"/>
  <c r="M86" i="2" s="1"/>
  <c r="L109" i="2"/>
  <c r="M109" i="2" s="1" a="1"/>
  <c r="M109" i="2" s="1"/>
  <c r="L75" i="2"/>
  <c r="M75" i="2" s="1" a="1"/>
  <c r="M75" i="2" s="1"/>
  <c r="L98" i="2"/>
  <c r="M98" i="2" s="1" a="1"/>
  <c r="M98" i="2" s="1"/>
  <c r="L70" i="2"/>
  <c r="M70" i="2" s="1" a="1"/>
  <c r="M70" i="2" s="1"/>
  <c r="L99" i="2"/>
  <c r="M99" i="2" s="1" a="1"/>
  <c r="M99" i="2" s="1"/>
  <c r="L71" i="2"/>
  <c r="M71" i="2" s="1" a="1"/>
  <c r="M71" i="2" s="1"/>
  <c r="L100" i="2"/>
  <c r="M100" i="2" s="1" a="1"/>
  <c r="M100" i="2" s="1"/>
  <c r="L72" i="2"/>
  <c r="M72" i="2" s="1" a="1"/>
  <c r="M72" i="2" s="1"/>
  <c r="L95" i="2"/>
  <c r="M95" i="2" s="1" a="1"/>
  <c r="M95" i="2" s="1"/>
  <c r="L119" i="2"/>
  <c r="M119" i="2" s="1" a="1"/>
  <c r="M119" i="2" s="1"/>
  <c r="L140" i="2"/>
  <c r="M140" i="2" s="1" a="1"/>
  <c r="M140" i="2" s="1"/>
  <c r="L164" i="2"/>
  <c r="M164" i="2" s="1" a="1"/>
  <c r="M164" i="2" s="1"/>
  <c r="L141" i="2"/>
  <c r="M141" i="2" s="1" a="1"/>
  <c r="M141" i="2" s="1"/>
  <c r="L165" i="2"/>
  <c r="M165" i="2" s="1" a="1"/>
  <c r="M165" i="2" s="1"/>
  <c r="L130" i="2"/>
  <c r="M130" i="2" s="1" a="1"/>
  <c r="M130" i="2" s="1"/>
  <c r="L154" i="2"/>
  <c r="M154" i="2" s="1" a="1"/>
  <c r="M154" i="2" s="1"/>
  <c r="L178" i="2"/>
  <c r="M178" i="2" s="1" a="1"/>
  <c r="M178" i="2" s="1"/>
  <c r="L175" i="2"/>
  <c r="M175" i="2" s="1" a="1"/>
  <c r="M175" i="2" s="1"/>
  <c r="L149" i="2"/>
  <c r="M149" i="2" s="1" a="1"/>
  <c r="M149" i="2" s="1"/>
  <c r="L173" i="2"/>
  <c r="M173" i="2" s="1" a="1"/>
  <c r="M173" i="2" s="1"/>
  <c r="L132" i="2"/>
  <c r="M132" i="2" s="1" a="1"/>
  <c r="M132" i="2" s="1"/>
  <c r="L156" i="2"/>
  <c r="M156" i="2" s="1" a="1"/>
  <c r="M156" i="2" s="1"/>
  <c r="L180" i="2"/>
  <c r="M180" i="2" s="1" a="1"/>
  <c r="M180" i="2" s="1"/>
  <c r="L169" i="2"/>
  <c r="M169" i="2" s="1" a="1"/>
  <c r="M169" i="2" s="1"/>
  <c r="L205" i="2"/>
  <c r="M205" i="2" s="1" a="1"/>
  <c r="M205" i="2" s="1"/>
  <c r="L232" i="2"/>
  <c r="M232" i="2" s="1" a="1"/>
  <c r="M232" i="2" s="1"/>
  <c r="L222" i="2"/>
  <c r="M222" i="2" s="1" a="1"/>
  <c r="M222" i="2" s="1"/>
  <c r="L196" i="2"/>
  <c r="M196" i="2" s="1" a="1"/>
  <c r="M196" i="2" s="1"/>
  <c r="L223" i="2"/>
  <c r="M223" i="2" s="1" a="1"/>
  <c r="M223" i="2" s="1"/>
  <c r="L197" i="2"/>
  <c r="M197" i="2" s="1" a="1"/>
  <c r="M197" i="2" s="1"/>
  <c r="L208" i="2"/>
  <c r="M208" i="2" s="1" a="1"/>
  <c r="M208" i="2" s="1"/>
  <c r="L245" i="2"/>
  <c r="M245" i="2" s="1" a="1"/>
  <c r="M245" i="2" s="1"/>
  <c r="L220" i="2"/>
  <c r="M220" i="2" s="1" a="1"/>
  <c r="M220" i="2" s="1"/>
  <c r="L241" i="2"/>
  <c r="M241" i="2" s="1" a="1"/>
  <c r="M241" i="2" s="1"/>
  <c r="L203" i="2"/>
  <c r="M203" i="2" s="1" a="1"/>
  <c r="M203" i="2" s="1"/>
  <c r="L51" i="2"/>
  <c r="M51" i="2" s="1" a="1"/>
  <c r="M51" i="2" s="1"/>
  <c r="L58" i="2"/>
  <c r="M58" i="2" s="1" a="1"/>
  <c r="M58" i="2" s="1"/>
  <c r="L48" i="2"/>
  <c r="M48" i="2" s="1" a="1"/>
  <c r="M48" i="2" s="1"/>
  <c r="L55" i="2"/>
  <c r="M55" i="2" s="1" a="1"/>
  <c r="M55" i="2" s="1"/>
  <c r="L85" i="2"/>
  <c r="M85" i="2" s="1" a="1"/>
  <c r="M85" i="2" s="1"/>
  <c r="L74" i="2"/>
  <c r="M74" i="2" s="1" a="1"/>
  <c r="M74" i="2" s="1"/>
  <c r="L87" i="2"/>
  <c r="M87" i="2" s="1" a="1"/>
  <c r="M87" i="2" s="1"/>
  <c r="L82" i="2"/>
  <c r="M82" i="2" s="1" a="1"/>
  <c r="M82" i="2" s="1"/>
  <c r="L112" i="2"/>
  <c r="M112" i="2" s="1" a="1"/>
  <c r="M112" i="2" s="1"/>
  <c r="L107" i="2"/>
  <c r="M107" i="2" s="1" a="1"/>
  <c r="M107" i="2" s="1"/>
  <c r="L176" i="2"/>
  <c r="M176" i="2" s="1" a="1"/>
  <c r="M176" i="2" s="1"/>
  <c r="L142" i="2"/>
  <c r="M142" i="2" s="1" a="1"/>
  <c r="M142" i="2" s="1"/>
  <c r="L137" i="2"/>
  <c r="M137" i="2" s="1" a="1"/>
  <c r="M137" i="2" s="1"/>
  <c r="L163" i="2"/>
  <c r="M163" i="2" s="1" a="1"/>
  <c r="M163" i="2" s="1"/>
  <c r="L139" i="2"/>
  <c r="M139" i="2" s="1" a="1"/>
  <c r="M139" i="2" s="1"/>
  <c r="L221" i="2"/>
  <c r="M221" i="2" s="1" a="1"/>
  <c r="M221" i="2" s="1"/>
  <c r="L212" i="2"/>
  <c r="M212" i="2" s="1" a="1"/>
  <c r="M212" i="2" s="1"/>
  <c r="L230" i="2"/>
  <c r="M230" i="2" s="1" a="1"/>
  <c r="M230" i="2" s="1"/>
  <c r="L231" i="2"/>
  <c r="M231" i="2" s="1" a="1"/>
  <c r="M231" i="2" s="1"/>
  <c r="L57" i="2"/>
  <c r="M57" i="2" s="1" a="1"/>
  <c r="M57" i="2" s="1"/>
  <c r="L40" i="2"/>
  <c r="M40" i="2" s="1" a="1"/>
  <c r="M40" i="2" s="1"/>
  <c r="L41" i="2"/>
  <c r="M41" i="2" s="1" a="1"/>
  <c r="M41" i="2" s="1"/>
  <c r="L114" i="2"/>
  <c r="M114" i="2" s="1" a="1"/>
  <c r="M114" i="2" s="1"/>
  <c r="L36" i="2"/>
  <c r="M36" i="2" s="1" a="1"/>
  <c r="M36" i="2" s="1"/>
  <c r="L45" i="2"/>
  <c r="M45" i="2" s="1" a="1"/>
  <c r="M45" i="2" s="1"/>
  <c r="L52" i="2"/>
  <c r="M52" i="2" s="1" a="1"/>
  <c r="M52" i="2" s="1"/>
  <c r="L53" i="2"/>
  <c r="M53" i="2" s="1" a="1"/>
  <c r="M53" i="2" s="1"/>
  <c r="L42" i="2"/>
  <c r="M42" i="2" s="1" a="1"/>
  <c r="M42" i="2" s="1"/>
  <c r="L49" i="2"/>
  <c r="M49" i="2" s="1" a="1"/>
  <c r="M49" i="2" s="1"/>
  <c r="L56" i="2"/>
  <c r="M56" i="2" s="1" a="1"/>
  <c r="M56" i="2" s="1"/>
  <c r="L79" i="2"/>
  <c r="M79" i="2" s="1" a="1"/>
  <c r="M79" i="2" s="1"/>
  <c r="L102" i="2"/>
  <c r="M102" i="2" s="1" a="1"/>
  <c r="M102" i="2" s="1"/>
  <c r="L68" i="2"/>
  <c r="M68" i="2" s="1" a="1"/>
  <c r="M68" i="2" s="1"/>
  <c r="L91" i="2"/>
  <c r="M91" i="2" s="1" a="1"/>
  <c r="M91" i="2" s="1"/>
  <c r="L115" i="2"/>
  <c r="M115" i="2" s="1" a="1"/>
  <c r="M115" i="2" s="1"/>
  <c r="L81" i="2"/>
  <c r="M81" i="2" s="1" a="1"/>
  <c r="M81" i="2" s="1"/>
  <c r="L104" i="2"/>
  <c r="M104" i="2" s="1" a="1"/>
  <c r="M104" i="2" s="1"/>
  <c r="L76" i="2"/>
  <c r="M76" i="2" s="1" a="1"/>
  <c r="M76" i="2" s="1"/>
  <c r="L105" i="2"/>
  <c r="M105" i="2" s="1" a="1"/>
  <c r="M105" i="2" s="1"/>
  <c r="L77" i="2"/>
  <c r="M77" i="2" s="1" a="1"/>
  <c r="M77" i="2" s="1"/>
  <c r="L106" i="2"/>
  <c r="M106" i="2" s="1" a="1"/>
  <c r="M106" i="2" s="1"/>
  <c r="L78" i="2"/>
  <c r="M78" i="2" s="1" a="1"/>
  <c r="M78" i="2" s="1"/>
  <c r="L101" i="2"/>
  <c r="M101" i="2" s="1" a="1"/>
  <c r="M101" i="2" s="1"/>
  <c r="L88" i="2"/>
  <c r="M88" i="2" s="1" a="1"/>
  <c r="M88" i="2" s="1"/>
  <c r="L146" i="2"/>
  <c r="M146" i="2" s="1" a="1"/>
  <c r="M146" i="2" s="1"/>
  <c r="L170" i="2"/>
  <c r="M170" i="2" s="1" a="1"/>
  <c r="M170" i="2" s="1"/>
  <c r="L147" i="2"/>
  <c r="M147" i="2" s="1" a="1"/>
  <c r="M147" i="2" s="1"/>
  <c r="L171" i="2"/>
  <c r="M171" i="2" s="1" a="1"/>
  <c r="M171" i="2" s="1"/>
  <c r="L136" i="2"/>
  <c r="M136" i="2" s="1" a="1"/>
  <c r="M136" i="2" s="1"/>
  <c r="L160" i="2"/>
  <c r="M160" i="2" s="1" a="1"/>
  <c r="M160" i="2" s="1"/>
  <c r="L183" i="2"/>
  <c r="M183" i="2" s="1" a="1"/>
  <c r="M183" i="2" s="1"/>
  <c r="L131" i="2"/>
  <c r="M131" i="2" s="1" a="1"/>
  <c r="M131" i="2" s="1"/>
  <c r="L155" i="2"/>
  <c r="M155" i="2" s="1" a="1"/>
  <c r="M155" i="2" s="1"/>
  <c r="L179" i="2"/>
  <c r="M179" i="2" s="1" a="1"/>
  <c r="M179" i="2" s="1"/>
  <c r="L138" i="2"/>
  <c r="M138" i="2" s="1" a="1"/>
  <c r="M138" i="2" s="1"/>
  <c r="L162" i="2"/>
  <c r="M162" i="2" s="1" a="1"/>
  <c r="M162" i="2" s="1"/>
  <c r="L133" i="2"/>
  <c r="M133" i="2" s="1" a="1"/>
  <c r="M133" i="2" s="1"/>
  <c r="L182" i="2"/>
  <c r="M182" i="2" s="1" a="1"/>
  <c r="M182" i="2" s="1"/>
  <c r="L216" i="2"/>
  <c r="M216" i="2" s="1" a="1"/>
  <c r="M216" i="2" s="1"/>
  <c r="L237" i="2"/>
  <c r="M237" i="2" s="1" a="1"/>
  <c r="M237" i="2" s="1"/>
  <c r="L227" i="2"/>
  <c r="M227" i="2" s="1" a="1"/>
  <c r="M227" i="2" s="1"/>
  <c r="L202" i="2"/>
  <c r="M202" i="2" s="1" a="1"/>
  <c r="M202" i="2" s="1"/>
  <c r="L228" i="2"/>
  <c r="M228" i="2" s="1" a="1"/>
  <c r="M228" i="2" s="1"/>
  <c r="L213" i="2"/>
  <c r="M213" i="2" s="1" a="1"/>
  <c r="M213" i="2" s="1"/>
  <c r="L214" i="2"/>
  <c r="M214" i="2" s="1" a="1"/>
  <c r="M214" i="2" s="1"/>
  <c r="L199" i="2"/>
  <c r="M199" i="2" s="1" a="1"/>
  <c r="M199" i="2" s="1"/>
  <c r="L225" i="2"/>
  <c r="M225" i="2" s="1" a="1"/>
  <c r="M225" i="2" s="1"/>
  <c r="L207" i="2"/>
  <c r="M207" i="2" s="1" a="1"/>
  <c r="M207" i="2" s="1"/>
  <c r="L35" i="2"/>
  <c r="M35" i="2" s="1" a="1"/>
  <c r="M35" i="2" s="1"/>
  <c r="M34" i="2"/>
  <c r="M33" i="2"/>
  <c r="M32" i="2"/>
  <c r="M31" i="2"/>
  <c r="M30" i="2"/>
  <c r="M29" i="2"/>
  <c r="M28" i="2"/>
  <c r="M27" i="2"/>
  <c r="M26" i="2"/>
  <c r="M25" i="2"/>
  <c r="M24" i="2"/>
  <c r="M23" i="2"/>
  <c r="C22" i="8"/>
  <c r="D22" i="8"/>
  <c r="D7" i="8"/>
  <c r="M22" i="2"/>
  <c r="M21" i="2"/>
  <c r="M20" i="2"/>
  <c r="C17" i="8"/>
  <c r="D17" i="8"/>
  <c r="D12" i="8"/>
  <c r="C12" i="8"/>
  <c r="M17" i="2"/>
  <c r="M193" i="2"/>
  <c r="C7" i="8"/>
  <c r="M15" i="2" a="1"/>
  <c r="M15" i="2" l="1"/>
  <c r="R18" i="2" s="1"/>
  <c r="T6" i="2"/>
  <c r="T5" i="2" s="1"/>
  <c r="R19" i="2"/>
  <c r="S42" i="2" a="1"/>
  <c r="S42" i="2" s="1"/>
  <c r="S40" i="2" a="1"/>
  <c r="S40" i="2" s="1"/>
  <c r="S37" i="2" a="1"/>
  <c r="S37" i="2" s="1"/>
  <c r="S32" i="2" a="1"/>
  <c r="S32" i="2" s="1"/>
  <c r="S28" i="2" a="1"/>
  <c r="S28" i="2" s="1"/>
  <c r="S27" i="2" a="1"/>
  <c r="S27" i="2" s="1"/>
  <c r="S34" i="2" l="1" a="1"/>
  <c r="S34" i="2" s="1"/>
  <c r="S45" i="2" a="1"/>
  <c r="S45" i="2" s="1"/>
  <c r="S31" i="2" a="1"/>
  <c r="S31" i="2" s="1"/>
  <c r="S36" i="2" a="1"/>
  <c r="S36" i="2" s="1"/>
  <c r="S46" i="2" a="1"/>
  <c r="S46" i="2" s="1"/>
  <c r="S30" i="2" a="1"/>
  <c r="S30" i="2" s="1"/>
  <c r="S35" i="2" a="1"/>
  <c r="S35" i="2" s="1"/>
  <c r="S41" i="2" a="1"/>
  <c r="S41" i="2" s="1"/>
  <c r="R16" i="2"/>
  <c r="S29" i="2" a="1"/>
  <c r="S29" i="2" s="1"/>
  <c r="S33" i="2" a="1"/>
  <c r="S33" i="2" s="1"/>
  <c r="S38" i="2" a="1"/>
  <c r="S38" i="2" s="1"/>
  <c r="S44" i="2" a="1"/>
  <c r="S44" i="2" s="1"/>
  <c r="R17" i="2"/>
  <c r="S39" i="2" a="1"/>
  <c r="S39" i="2" s="1"/>
  <c r="S43" i="2" a="1"/>
  <c r="S43" i="2" s="1"/>
  <c r="R20" i="2"/>
  <c r="R21" i="2" l="1"/>
  <c r="S15" i="2" s="1"/>
  <c r="T7" i="2"/>
  <c r="S20" i="2" l="1"/>
  <c r="S18" i="2"/>
  <c r="S19" i="2"/>
  <c r="S17" i="2"/>
  <c r="S16" i="2"/>
  <c r="S2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Katie Gnagi</author>
  </authors>
  <commentList>
    <comment ref="B7" authorId="0" shapeId="0" xr:uid="{2C36D40C-7FED-4C89-8FED-3BF39B8BAF58}">
      <text>
        <r>
          <rPr>
            <sz val="9"/>
            <color indexed="81"/>
            <rFont val="Tahoma"/>
            <family val="2"/>
          </rPr>
          <t>If the project covers multiple counties, select the county that has the lowest Area Median Income.</t>
        </r>
      </text>
    </comment>
    <comment ref="C12" authorId="0" shapeId="0" xr:uid="{458EB25C-3516-42E8-9E7D-40BE42612149}">
      <text>
        <r>
          <rPr>
            <sz val="9"/>
            <color indexed="81"/>
            <rFont val="Tahoma"/>
            <family val="2"/>
          </rPr>
          <t>Only enter units here if the application/project requested and/or received points for the Extremely Low Income Households scoring commitment.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Katie Gnagi</author>
    <author>jenningse</author>
  </authors>
  <commentList>
    <comment ref="T7" authorId="0" shapeId="0" xr:uid="{549D9ACC-625F-4B69-A28C-2F7F47641E6D}">
      <text>
        <r>
          <rPr>
            <sz val="9"/>
            <color indexed="81"/>
            <rFont val="Tahoma"/>
            <family val="2"/>
          </rPr>
          <t>This amount should be used for Year 1 of the Scheduled Residential Rents line of the Housing Pro Forma in the Feasibility Workbook.</t>
        </r>
      </text>
    </comment>
    <comment ref="B9" authorId="1" shapeId="0" xr:uid="{00000000-0006-0000-0000-000005000000}">
      <text>
        <r>
          <rPr>
            <sz val="8"/>
            <color indexed="81"/>
            <rFont val="Tahoma"/>
            <family val="2"/>
          </rPr>
          <t>Enter the Head of Household name listed on the lease and income documentation.</t>
        </r>
      </text>
    </comment>
    <comment ref="C9" authorId="1" shapeId="0" xr:uid="{00000000-0006-0000-0000-000006000000}">
      <text>
        <r>
          <rPr>
            <sz val="8"/>
            <color indexed="81"/>
            <rFont val="Tahoma"/>
            <family val="2"/>
          </rPr>
          <t>Only fill out this column if the unit is a Vacant, Manager, or Market Rate unit.  If not, leave blank.  See instructions above.</t>
        </r>
      </text>
    </comment>
    <comment ref="D9" authorId="1" shapeId="0" xr:uid="{00000000-0006-0000-0000-000007000000}">
      <text>
        <r>
          <rPr>
            <sz val="8"/>
            <color indexed="81"/>
            <rFont val="Tahoma"/>
            <family val="2"/>
          </rPr>
          <t>Use unit identification that matches the lease. These should be listed in order according to the Instructions above.  Abbreviations are ok.</t>
        </r>
      </text>
    </comment>
    <comment ref="E9" authorId="1" shapeId="0" xr:uid="{00000000-0006-0000-0000-000008000000}">
      <text>
        <r>
          <rPr>
            <sz val="8"/>
            <color indexed="81"/>
            <rFont val="Tahoma"/>
            <family val="2"/>
          </rPr>
          <t>This is limited to 1, 2, 3, 4, or SRO.  See instructions above.</t>
        </r>
      </text>
    </comment>
    <comment ref="F9" authorId="1" shapeId="0" xr:uid="{00000000-0006-0000-0000-000009000000}">
      <text>
        <r>
          <rPr>
            <sz val="8"/>
            <color indexed="81"/>
            <rFont val="Tahoma"/>
            <family val="2"/>
          </rPr>
          <t xml:space="preserve">This is the date that the Income Certification was performed. This must be the initial certification or a recertification performed. This date can't be after the TIW as of date.  The most recent certification is preferred.  If Vacant, Manager, or Market Rate Unit, this can be left blank. </t>
        </r>
      </text>
    </comment>
    <comment ref="G9" authorId="1" shapeId="0" xr:uid="{00000000-0006-0000-0000-00000A000000}">
      <text>
        <r>
          <rPr>
            <sz val="8"/>
            <color indexed="81"/>
            <rFont val="Tahoma"/>
            <family val="2"/>
          </rPr>
          <t>This is the year that the Income Certification was performed.  It auto populates from the date column.  If Vacant, Manager, or Market Rate that term will auto populate.</t>
        </r>
      </text>
    </comment>
    <comment ref="I9" authorId="1" shapeId="0" xr:uid="{00000000-0006-0000-0000-00000B000000}">
      <text>
        <r>
          <rPr>
            <sz val="8"/>
            <color indexed="81"/>
            <rFont val="Tahoma"/>
            <family val="2"/>
          </rPr>
          <t>This column is limited to 1-12.  Put the number of all individuals who currently, or will, occupy the residence.</t>
        </r>
      </text>
    </comment>
    <comment ref="J9" authorId="1" shapeId="0" xr:uid="{00000000-0006-0000-0000-00000C000000}">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https://www.fhlbtopeka.com/ahp</t>
        </r>
      </text>
    </comment>
    <comment ref="N9" authorId="1" shapeId="0" xr:uid="{00000000-0006-0000-0000-00000D000000}">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9" authorId="1" shapeId="0" xr:uid="{00000000-0006-0000-0000-00000E000000}">
      <text>
        <r>
          <rPr>
            <sz val="8"/>
            <color indexed="81"/>
            <rFont val="Tahoma"/>
            <family val="2"/>
          </rPr>
          <t>This is the total rent amount including any subsidized rent received as of the TIW date.  No utilities or non housing costs should be included.</t>
        </r>
      </text>
    </comment>
    <comment ref="T11" authorId="1" shapeId="0" xr:uid="{00000000-0006-0000-0000-00000F000000}">
      <text>
        <r>
          <rPr>
            <sz val="8"/>
            <color indexed="81"/>
            <rFont val="Tahoma"/>
            <family val="2"/>
          </rPr>
          <t>Enter the latest targeting numbers.  Either from the original AHP agreement  or the latest target modification document. 
Your targeting should always match or be more restrictive than the agreement or modification.</t>
        </r>
      </text>
    </comment>
    <comment ref="J13" authorId="1" shapeId="0" xr:uid="{00000000-0006-0000-0000-000010000000}">
      <text>
        <r>
          <rPr>
            <sz val="9"/>
            <color indexed="81"/>
            <rFont val="Tahoma"/>
            <family val="2"/>
          </rPr>
          <t>John Smith's income - $16,650 - is as of his Income Cert Date - 04/15/2013.</t>
        </r>
      </text>
    </comment>
    <comment ref="B62" authorId="1" shapeId="0" xr:uid="{242A6CC5-D19A-45ED-BC56-93966FC6A496}">
      <text>
        <r>
          <rPr>
            <sz val="8"/>
            <color indexed="81"/>
            <rFont val="Tahoma"/>
            <family val="2"/>
          </rPr>
          <t>Enter the Head of Household name listed on the lease and income documentation.</t>
        </r>
      </text>
    </comment>
    <comment ref="C62" authorId="1" shapeId="0" xr:uid="{965E3968-B2AF-4FA6-998C-9EEE7CA184B7}">
      <text>
        <r>
          <rPr>
            <sz val="8"/>
            <color indexed="81"/>
            <rFont val="Tahoma"/>
            <family val="2"/>
          </rPr>
          <t>Only fill out this column if the unit is a Vacant, Manager, or Market Rate unit.  If not, leave blank.  See instructions above.</t>
        </r>
      </text>
    </comment>
    <comment ref="D62" authorId="1" shapeId="0" xr:uid="{D8B81906-8795-4000-B060-667B92FB9837}">
      <text>
        <r>
          <rPr>
            <sz val="8"/>
            <color indexed="81"/>
            <rFont val="Tahoma"/>
            <family val="2"/>
          </rPr>
          <t>Use unit identification that matches the lease.   These should be listed in order according to the Instructions above.  Abbreviations are ok.</t>
        </r>
      </text>
    </comment>
    <comment ref="E62" authorId="1" shapeId="0" xr:uid="{A70D776A-96D0-44E1-BC86-5C639C8212CB}">
      <text>
        <r>
          <rPr>
            <sz val="8"/>
            <color indexed="81"/>
            <rFont val="Tahoma"/>
            <family val="2"/>
          </rPr>
          <t>This is limited to 1, 2, 3, 4, or SRO.  See instructions above.</t>
        </r>
      </text>
    </comment>
    <comment ref="F62" authorId="1" shapeId="0" xr:uid="{8F2DFEF2-62F9-4EFF-B36C-4BEAAE6A3A68}">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62" authorId="1" shapeId="0" xr:uid="{4DBFE661-38DF-4F5B-B596-133AC2EABDF2}">
      <text>
        <r>
          <rPr>
            <sz val="8"/>
            <color indexed="81"/>
            <rFont val="Tahoma"/>
            <family val="2"/>
          </rPr>
          <t>This is the year that the Income Certification was performed.  It auto populates from the date column.  If Vacant, Manager, or Market Rate that term will auto populate.</t>
        </r>
      </text>
    </comment>
    <comment ref="I62" authorId="1" shapeId="0" xr:uid="{4C5E51BB-EDAF-4A2F-8D1E-B141D557849C}">
      <text>
        <r>
          <rPr>
            <sz val="8"/>
            <color indexed="81"/>
            <rFont val="Tahoma"/>
            <family val="2"/>
          </rPr>
          <t>This column is limited to 1-12.  Put the number of all individuals who currently, or will, occupy the residence.</t>
        </r>
      </text>
    </comment>
    <comment ref="J62" authorId="1" shapeId="0" xr:uid="{AF9AC883-8C8D-4502-B86E-2B704323511C}">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62" authorId="1" shapeId="0" xr:uid="{A5B9BBD2-B949-41FE-A0D5-A485E018DF80}">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62" authorId="1" shapeId="0" xr:uid="{B68CDF18-A6FE-4AA9-BE6F-6A7631955DFB}">
      <text>
        <r>
          <rPr>
            <sz val="8"/>
            <color indexed="81"/>
            <rFont val="Tahoma"/>
            <family val="2"/>
          </rPr>
          <t>This is the  total rent amount including any subsidized rent received as of the TIW date.  No utilities or non housing costs should be included.</t>
        </r>
      </text>
    </comment>
    <comment ref="B125" authorId="1" shapeId="0" xr:uid="{2C85BB9B-0F6B-419D-B23F-199072AE4D51}">
      <text>
        <r>
          <rPr>
            <sz val="8"/>
            <color indexed="81"/>
            <rFont val="Tahoma"/>
            <family val="2"/>
          </rPr>
          <t>Enter the Head of Household name listed on the lease and income documentation.</t>
        </r>
      </text>
    </comment>
    <comment ref="C125" authorId="1" shapeId="0" xr:uid="{585B7B98-E96B-4DA1-BE42-55CC56EE940B}">
      <text>
        <r>
          <rPr>
            <sz val="8"/>
            <color indexed="81"/>
            <rFont val="Tahoma"/>
            <family val="2"/>
          </rPr>
          <t>Only fill out this column if the unit is a Vacant, Manager, or Market Rate unit.  If not, leave blank.  See instructions above.</t>
        </r>
      </text>
    </comment>
    <comment ref="D125" authorId="1" shapeId="0" xr:uid="{F68161C7-6FAB-43BB-B8CB-A59BE3E0C14A}">
      <text>
        <r>
          <rPr>
            <sz val="8"/>
            <color indexed="81"/>
            <rFont val="Tahoma"/>
            <family val="2"/>
          </rPr>
          <t>Use unit identification that matches the lease.   These should be listed in order according to the Instructions above.  Abbreviations are ok.</t>
        </r>
      </text>
    </comment>
    <comment ref="E125" authorId="1" shapeId="0" xr:uid="{4EE340CC-0763-43C0-8B70-DC6361BB93CF}">
      <text>
        <r>
          <rPr>
            <sz val="8"/>
            <color indexed="81"/>
            <rFont val="Tahoma"/>
            <family val="2"/>
          </rPr>
          <t>This is limited to 1, 2, 3, 4, or SRO.  See instructions above.</t>
        </r>
      </text>
    </comment>
    <comment ref="F125" authorId="1" shapeId="0" xr:uid="{0FFD3D3A-AC6A-4BB2-B611-90885CF2410F}">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125" authorId="1" shapeId="0" xr:uid="{B9BB0D2E-424B-4F60-8C3A-E0D4D234F0C9}">
      <text>
        <r>
          <rPr>
            <sz val="8"/>
            <color indexed="81"/>
            <rFont val="Tahoma"/>
            <family val="2"/>
          </rPr>
          <t>This is the year that the Income Certification was performed.  It auto populates from the date column.  If Vacant, Manager, or Market Rate that term will auto populate.</t>
        </r>
      </text>
    </comment>
    <comment ref="I125" authorId="1" shapeId="0" xr:uid="{E657127F-4BF5-466E-AD88-CA57C950DAB3}">
      <text>
        <r>
          <rPr>
            <sz val="8"/>
            <color indexed="81"/>
            <rFont val="Tahoma"/>
            <family val="2"/>
          </rPr>
          <t>This column is limited to 1-12.  Put the number of all individuals who currently, or will, occupy the residence.</t>
        </r>
      </text>
    </comment>
    <comment ref="J125" authorId="1" shapeId="0" xr:uid="{E6ECDA3B-2225-41E1-A140-5EDD9EEC2CAE}">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125" authorId="1" shapeId="0" xr:uid="{2FC4A17E-7C1C-4B9B-AE2C-B46BEF4E8A6B}">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125" authorId="1" shapeId="0" xr:uid="{5DE60857-A84C-411B-9650-8BBB08C77892}">
      <text>
        <r>
          <rPr>
            <sz val="8"/>
            <color indexed="81"/>
            <rFont val="Tahoma"/>
            <family val="2"/>
          </rPr>
          <t>This is the  total rent amount including any subsidized rent received as of the TIW date.  No utilities or non housing costs should be included.</t>
        </r>
      </text>
    </comment>
    <comment ref="B188" authorId="1" shapeId="0" xr:uid="{1C9F5951-F248-4093-881D-4932A00E4EF0}">
      <text>
        <r>
          <rPr>
            <sz val="8"/>
            <color indexed="81"/>
            <rFont val="Tahoma"/>
            <family val="2"/>
          </rPr>
          <t>Enter the Head of Household name listed on the lease and income documentation.</t>
        </r>
      </text>
    </comment>
    <comment ref="C188" authorId="1" shapeId="0" xr:uid="{6BBECABA-6A4A-4FDC-B542-D5BC1E5BB528}">
      <text>
        <r>
          <rPr>
            <sz val="8"/>
            <color indexed="81"/>
            <rFont val="Tahoma"/>
            <family val="2"/>
          </rPr>
          <t>Only fill out this column if the unit is a Vacant, Manager, or Market Rate unit.  If not, leave blank.  See instructions above.</t>
        </r>
      </text>
    </comment>
    <comment ref="D188" authorId="1" shapeId="0" xr:uid="{AA8D301F-8406-40C1-88F9-D68CD49256DF}">
      <text>
        <r>
          <rPr>
            <sz val="8"/>
            <color indexed="81"/>
            <rFont val="Tahoma"/>
            <family val="2"/>
          </rPr>
          <t>Use unit identification that matches the lease.   These should be listed in order according to the Instructions above.  Abbreviations are ok.</t>
        </r>
      </text>
    </comment>
    <comment ref="E188" authorId="1" shapeId="0" xr:uid="{1B06121E-36BB-423B-9B59-A21710F8D23A}">
      <text>
        <r>
          <rPr>
            <sz val="8"/>
            <color indexed="81"/>
            <rFont val="Tahoma"/>
            <family val="2"/>
          </rPr>
          <t>This is limited to 1, 2, 3, 4, or SRO.  See instructions above.</t>
        </r>
      </text>
    </comment>
    <comment ref="F188" authorId="1" shapeId="0" xr:uid="{BF23BB09-5EF3-4900-A801-7A058E24DB3B}">
      <text>
        <r>
          <rPr>
            <sz val="8"/>
            <color indexed="81"/>
            <rFont val="Tahoma"/>
            <family val="2"/>
          </rPr>
          <t xml:space="preserve">This is the date that the Income Certification was performed. This must be the initial certification or a recertification performed within 3 years of the TIW as of date listed in Cell S3 of this form. If the date is more than 3 years older than the TIW date, the date listed must be the move-in date. Also this date can't be after the TIW as of date.  The most recent certification is preferred.  If Vacant, Manager, or Market Rate Unit, this can be left blank. </t>
        </r>
      </text>
    </comment>
    <comment ref="G188" authorId="1" shapeId="0" xr:uid="{36C78B1F-E7F8-4D90-B95D-DF6F16AAA4A5}">
      <text>
        <r>
          <rPr>
            <sz val="8"/>
            <color indexed="81"/>
            <rFont val="Tahoma"/>
            <family val="2"/>
          </rPr>
          <t>This is the year that the Income Certification was performed.  It auto populates from the date column.  If Vacant, Manager, or Market Rate that term will auto populate.</t>
        </r>
      </text>
    </comment>
    <comment ref="I188" authorId="1" shapeId="0" xr:uid="{3B7EDB30-9254-4556-8F14-253199E8245B}">
      <text>
        <r>
          <rPr>
            <sz val="8"/>
            <color indexed="81"/>
            <rFont val="Tahoma"/>
            <family val="2"/>
          </rPr>
          <t>This column is limited to 1-12.  Put the number of all individuals who currently, or will, occupy the residence.</t>
        </r>
      </text>
    </comment>
    <comment ref="J188" authorId="1" shapeId="0" xr:uid="{782C2D83-98DC-4D48-B3D2-4EBEDA860856}">
      <text>
        <r>
          <rPr>
            <sz val="8"/>
            <color indexed="81"/>
            <rFont val="Tahoma"/>
            <family val="2"/>
          </rPr>
          <t>This is the Certified Income amount that was calculated as of the Income Certification Date.  You may be asked to provide documentation to validate this number during a review.  This should include all applicable incomes.  See Income Calculation Guidelines on FHLBank Topeka website.  
https://www.fhlbtopeka.com/community-programs-grant-programs-resources</t>
        </r>
      </text>
    </comment>
    <comment ref="N188" authorId="1" shapeId="0" xr:uid="{85F57C5A-EE53-4D1D-A698-F0C84C60502E}">
      <text>
        <r>
          <rPr>
            <sz val="8"/>
            <color indexed="81"/>
            <rFont val="Tahoma"/>
            <family val="2"/>
          </rPr>
          <t xml:space="preserve">Do not include any amount besides tenant portion of rent.  No utilities or subsidized rent portions.  Tenant portion rent should not be higher than the Total Rent column. If so, provide explanation below. 
</t>
        </r>
      </text>
    </comment>
    <comment ref="O188" authorId="1" shapeId="0" xr:uid="{52BBE15F-AA2A-45FB-9221-400AD03043DB}">
      <text>
        <r>
          <rPr>
            <sz val="8"/>
            <color indexed="81"/>
            <rFont val="Tahoma"/>
            <family val="2"/>
          </rPr>
          <t>This is the  total rent amount including any subsidized rent received as of the TIW date.  No utilities or non housing costs should be included.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jacksona</author>
    <author>Katie Gnagi</author>
  </authors>
  <commentList>
    <comment ref="A9" authorId="0" shapeId="0" xr:uid="{892F8FED-0F40-4D46-AA5A-6BB8BBCA57E2}">
      <text>
        <r>
          <rPr>
            <b/>
            <sz val="9"/>
            <color indexed="81"/>
            <rFont val="Tahoma"/>
            <family val="2"/>
          </rPr>
          <t>The income limits in this table are calculated based on the AMI for the Project's location.  These calculations are consistent with the formula used by USDA to calculate the USDA published income limit tables.</t>
        </r>
      </text>
    </comment>
    <comment ref="H44" authorId="1" shapeId="0" xr:uid="{B9FC1EDF-0E97-4DE3-813B-981F6D6290D9}">
      <text>
        <r>
          <rPr>
            <sz val="9"/>
            <color indexed="81"/>
            <rFont val="Tahoma"/>
            <family val="2"/>
          </rPr>
          <t>This amount should be used for Year 1 of the Scheduled Residential Rents line of the Housing Pro Forma in the Feasibility Workbook.</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<sst xmlns="http://schemas.openxmlformats.org/spreadsheetml/2006/main" count="1261" uniqueCount="677">
  <si>
    <t>2000</t>
  </si>
  <si>
    <t>2001</t>
  </si>
  <si>
    <t>2002</t>
  </si>
  <si>
    <t>2003</t>
  </si>
  <si>
    <t>2004</t>
  </si>
  <si>
    <t>2005</t>
  </si>
  <si>
    <t>2006</t>
  </si>
  <si>
    <t>2007</t>
  </si>
  <si>
    <t>2008</t>
  </si>
  <si>
    <t>2009</t>
  </si>
  <si>
    <t>Crawford Co, Arkansas</t>
  </si>
  <si>
    <t>Van Buren Co, Arkansas</t>
  </si>
  <si>
    <t>Adams Co, Colorado</t>
  </si>
  <si>
    <t>Alamosa Co, Colorado</t>
  </si>
  <si>
    <t>Arapahoe Co, Colorado</t>
  </si>
  <si>
    <t>Archuleta Co, Colorado</t>
  </si>
  <si>
    <t>Baca Co, Colorado</t>
  </si>
  <si>
    <t>Bent Co, Colorado</t>
  </si>
  <si>
    <t>Boulder Co,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</si>
  <si>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</si>
  <si>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</si>
  <si>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</si>
  <si>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</si>
  <si>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</si>
  <si>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</si>
  <si>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</si>
  <si>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</si>
  <si>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</si>
  <si>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</si>
  <si>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</si>
  <si>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</si>
  <si>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</si>
  <si>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</si>
  <si>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</si>
  <si>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</si>
  <si>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</si>
  <si>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</si>
  <si>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</si>
  <si>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</si>
  <si>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</si>
  <si>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</si>
  <si>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</si>
  <si>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</si>
  <si>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</si>
  <si>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</si>
  <si>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</si>
  <si>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</si>
  <si>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</si>
  <si>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</si>
  <si>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</si>
  <si>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</si>
  <si>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</si>
  <si>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</si>
  <si>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</si>
  <si>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</si>
  <si>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</si>
  <si>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</si>
  <si>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</si>
  <si>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</si>
  <si>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</si>
  <si>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</si>
  <si>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</si>
  <si>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</si>
  <si>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</si>
  <si>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</si>
  <si>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</si>
  <si>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</si>
  <si>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</si>
  <si>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</si>
  <si>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</si>
  <si>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</si>
  <si>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</si>
  <si>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</si>
  <si>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</si>
  <si>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</si>
  <si>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Black Hawk Co, Iowa</t>
  </si>
  <si>
    <t>Boone Co, Iowa</t>
  </si>
  <si>
    <t>Harrison Co, Iowa</t>
  </si>
  <si>
    <t>Polk Co, Iowa</t>
  </si>
  <si>
    <t>Pottawattamie Co, Iowa</t>
  </si>
  <si>
    <t>Shelby Co, Iowa</t>
  </si>
  <si>
    <t>Webster Co, Iowa</t>
  </si>
  <si>
    <t>Woodbury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</si>
  <si>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</si>
  <si>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</si>
  <si>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</si>
  <si>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</si>
  <si>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</si>
  <si>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</si>
  <si>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</si>
  <si>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</si>
  <si>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</si>
  <si>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</si>
  <si>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</si>
  <si>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</si>
  <si>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</si>
  <si>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</si>
  <si>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</si>
  <si>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</si>
  <si>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</si>
  <si>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</si>
  <si>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</si>
  <si>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</si>
  <si>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</si>
  <si>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</si>
  <si>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</si>
  <si>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</si>
  <si>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</si>
  <si>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</si>
  <si>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</si>
  <si>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</si>
  <si>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</si>
  <si>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</si>
  <si>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</si>
  <si>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</si>
  <si>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</si>
  <si>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</si>
  <si>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</si>
  <si>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</si>
  <si>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</si>
  <si>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</si>
  <si>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</si>
  <si>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</si>
  <si>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</si>
  <si>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</si>
  <si>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</si>
  <si>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</si>
  <si>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</si>
  <si>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</si>
  <si>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</si>
  <si>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</si>
  <si>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</si>
  <si>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</si>
  <si>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</si>
  <si>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</si>
  <si>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</si>
  <si>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</si>
  <si>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</si>
  <si>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</si>
  <si>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</si>
  <si>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</si>
  <si>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</si>
  <si>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</si>
  <si>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</si>
  <si>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</si>
  <si>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</si>
  <si>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</si>
  <si>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</si>
  <si>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</si>
  <si>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</si>
  <si>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</si>
  <si>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</si>
  <si>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</si>
  <si>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</si>
  <si>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</si>
  <si>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</si>
  <si>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</si>
  <si>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</si>
  <si>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</si>
  <si>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</si>
  <si>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</si>
  <si>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</si>
  <si>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</si>
  <si>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</si>
  <si>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</si>
  <si>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</si>
  <si>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</si>
  <si>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</si>
  <si>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</si>
  <si>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</si>
  <si>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</si>
  <si>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</si>
  <si>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</si>
  <si>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</si>
  <si>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</si>
  <si>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</si>
  <si>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</si>
  <si>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</si>
  <si>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</si>
  <si>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</si>
  <si>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</si>
  <si>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</si>
  <si>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</si>
  <si>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</si>
  <si>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</si>
  <si>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</si>
  <si>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</si>
  <si>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</si>
  <si>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Jackson Co,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</si>
  <si>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</si>
  <si>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</si>
  <si>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</si>
  <si>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</si>
  <si>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</si>
  <si>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</si>
  <si>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</si>
  <si>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</si>
  <si>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</si>
  <si>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</si>
  <si>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</si>
  <si>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</si>
  <si>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</si>
  <si>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</si>
  <si>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</si>
  <si>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</si>
  <si>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</si>
  <si>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</si>
  <si>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</si>
  <si>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</si>
  <si>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</si>
  <si>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</si>
  <si>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</si>
  <si>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</si>
  <si>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</si>
  <si>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</si>
  <si>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</si>
  <si>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</si>
  <si>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</si>
  <si>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</si>
  <si>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</si>
  <si>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</si>
  <si>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</si>
  <si>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</si>
  <si>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</si>
  <si>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</si>
  <si>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</si>
  <si>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</si>
  <si>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</si>
  <si>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</si>
  <si>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</si>
  <si>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</si>
  <si>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</si>
  <si>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</si>
  <si>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</si>
  <si>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</si>
  <si>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</si>
  <si>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</si>
  <si>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</si>
  <si>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</si>
  <si>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</si>
  <si>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</si>
  <si>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</si>
  <si>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</si>
  <si>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</si>
  <si>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</si>
  <si>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</si>
  <si>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</si>
  <si>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</si>
  <si>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</si>
  <si>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</si>
  <si>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</si>
  <si>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</si>
  <si>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</si>
  <si>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</si>
  <si>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</si>
  <si>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</si>
  <si>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</si>
  <si>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</si>
  <si>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</si>
  <si>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</si>
  <si>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</si>
  <si>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</si>
  <si>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</si>
  <si>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</si>
  <si>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</si>
  <si>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</si>
  <si>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</si>
  <si>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</si>
  <si>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</si>
  <si>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</si>
  <si>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</si>
  <si>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</si>
  <si>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</si>
  <si>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</si>
  <si>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</si>
  <si>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</si>
  <si>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</si>
  <si>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</si>
  <si>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</si>
  <si>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</si>
  <si>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</si>
  <si>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</si>
  <si>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</si>
  <si>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Santa Fe Co, New Mexico</t>
  </si>
  <si>
    <t>Ramsey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</si>
  <si>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</si>
  <si>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</si>
  <si>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</si>
  <si>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</si>
  <si>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</si>
  <si>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</si>
  <si>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</si>
  <si>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</si>
  <si>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</si>
  <si>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</si>
  <si>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</si>
  <si>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</si>
  <si>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</si>
  <si>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</si>
  <si>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</si>
  <si>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</si>
  <si>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</si>
  <si>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</si>
  <si>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</si>
  <si>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</si>
  <si>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</si>
  <si>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</si>
  <si>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</si>
  <si>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</si>
  <si>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</si>
  <si>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</si>
  <si>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</si>
  <si>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</si>
  <si>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</si>
  <si>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</si>
  <si>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</si>
  <si>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</si>
  <si>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</si>
  <si>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</si>
  <si>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</si>
  <si>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</si>
  <si>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</si>
  <si>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</si>
  <si>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</si>
  <si>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</si>
  <si>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</si>
  <si>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</si>
  <si>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</si>
  <si>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</si>
  <si>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</si>
  <si>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</si>
  <si>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</si>
  <si>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</si>
  <si>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</si>
  <si>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</si>
  <si>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</si>
  <si>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</si>
  <si>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</si>
  <si>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</si>
  <si>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</si>
  <si>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</si>
  <si>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</si>
  <si>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</si>
  <si>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</si>
  <si>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</si>
  <si>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</si>
  <si>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</si>
  <si>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</si>
  <si>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</si>
  <si>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</si>
  <si>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</si>
  <si>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</si>
  <si>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</si>
  <si>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</si>
  <si>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</si>
  <si>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</si>
  <si>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</si>
  <si>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</si>
  <si>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</si>
  <si>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</si>
  <si>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</si>
  <si>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</si>
  <si>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Brookings Co, South Dakota</t>
  </si>
  <si>
    <t>2010</t>
  </si>
  <si>
    <t>Project Name:</t>
  </si>
  <si>
    <t>No.</t>
  </si>
  <si>
    <t>50% AMI</t>
  </si>
  <si>
    <t>Ex.</t>
  </si>
  <si>
    <t>AHP Affordability</t>
  </si>
  <si>
    <t>C1</t>
  </si>
  <si>
    <t>Custom 1</t>
  </si>
  <si>
    <t>C2</t>
  </si>
  <si>
    <t>Custom 2</t>
  </si>
  <si>
    <t>C3</t>
  </si>
  <si>
    <t>Custom 3</t>
  </si>
  <si>
    <t>C4</t>
  </si>
  <si>
    <t>Custom 4</t>
  </si>
  <si>
    <t>C5</t>
  </si>
  <si>
    <t>Custom 5</t>
  </si>
  <si>
    <t>C6</t>
  </si>
  <si>
    <t>Custom 6</t>
  </si>
  <si>
    <t>C7</t>
  </si>
  <si>
    <t>Custom 7</t>
  </si>
  <si>
    <t>C8</t>
  </si>
  <si>
    <t>Custom 8</t>
  </si>
  <si>
    <t>Rental Project Worksheet</t>
  </si>
  <si>
    <t>Household Size</t>
  </si>
  <si>
    <t>Total Units</t>
  </si>
  <si>
    <t>Very Low-Income Units</t>
  </si>
  <si>
    <t>% Very Low-Income Units</t>
  </si>
  <si>
    <t>HUD 100% AMI for HH Size</t>
  </si>
  <si>
    <t>Unit #</t>
  </si>
  <si>
    <t>TOTAL</t>
  </si>
  <si>
    <t>% AMI at Move In</t>
  </si>
  <si>
    <t>%  of AMI Income Level</t>
  </si>
  <si>
    <t># of Units</t>
  </si>
  <si>
    <t>% of Units</t>
  </si>
  <si>
    <t>A-5</t>
  </si>
  <si>
    <t>Vacant</t>
  </si>
  <si>
    <t># of Bedrooms</t>
  </si>
  <si>
    <t>% AMI</t>
  </si>
  <si>
    <t>AHP Affordable Rent</t>
  </si>
  <si>
    <t>SRO</t>
  </si>
  <si>
    <t>Actual Max Rent for BR &amp; AMI</t>
  </si>
  <si>
    <t>2011</t>
  </si>
  <si>
    <t>1999</t>
  </si>
  <si>
    <t>2012</t>
  </si>
  <si>
    <t>1990</t>
  </si>
  <si>
    <t>1991</t>
  </si>
  <si>
    <t>1992</t>
  </si>
  <si>
    <t>1993</t>
  </si>
  <si>
    <t>1994</t>
  </si>
  <si>
    <t>1995</t>
  </si>
  <si>
    <t>1996</t>
  </si>
  <si>
    <t>1997</t>
  </si>
  <si>
    <t>1998</t>
  </si>
  <si>
    <t>2013</t>
  </si>
  <si>
    <t>Total Rent/Year</t>
  </si>
  <si>
    <t>Total Rent/Month</t>
  </si>
  <si>
    <t>Head of Household Name</t>
  </si>
  <si>
    <t>Income Cert Year</t>
  </si>
  <si>
    <t>Market Rate</t>
  </si>
  <si>
    <t>2014</t>
  </si>
  <si>
    <t>Pima Co, Arizona</t>
  </si>
  <si>
    <t>Maricopa Co, Arizona</t>
  </si>
  <si>
    <t>Los Angeles Co, California</t>
  </si>
  <si>
    <t>Broomfield Co, Colorado</t>
  </si>
  <si>
    <t>Hampden Co, Massachusetts</t>
  </si>
  <si>
    <t>Eaton Co, Michigan</t>
  </si>
  <si>
    <t>FHLBank Topeka -- Affordable Housing Program</t>
  </si>
  <si>
    <t>Date:</t>
  </si>
  <si>
    <t>Project County/State:</t>
  </si>
  <si>
    <t>50% (AMI) for the project location (4 per household):</t>
  </si>
  <si>
    <t>&lt;=30%</t>
  </si>
  <si>
    <t>&lt;=40%</t>
  </si>
  <si>
    <t>&lt;=50%</t>
  </si>
  <si>
    <t>&lt;=60%</t>
  </si>
  <si>
    <t>&lt;=70%</t>
  </si>
  <si>
    <t>&lt;=80%</t>
  </si>
  <si>
    <t>Income Restriction (%AMI)</t>
  </si>
  <si>
    <t>Number of Bedrooms</t>
  </si>
  <si>
    <t>Maximum AHP Rent</t>
  </si>
  <si>
    <t>Proposed Tenant Share of Rent</t>
  </si>
  <si>
    <t>Annual Rent Revenue</t>
  </si>
  <si>
    <t>0 BR or SRO</t>
  </si>
  <si>
    <t>1 BR</t>
  </si>
  <si>
    <t>Units by Type</t>
  </si>
  <si>
    <t>2 BR</t>
  </si>
  <si>
    <t>3 BR</t>
  </si>
  <si>
    <t>4 BR</t>
  </si>
  <si>
    <t>Total</t>
  </si>
  <si>
    <t>Units by AMI %</t>
  </si>
  <si>
    <t>50 - 60</t>
  </si>
  <si>
    <t>Total Annual Rent</t>
  </si>
  <si>
    <t>2015</t>
  </si>
  <si>
    <t xml:space="preserve"> Agreement or Modification Targeting</t>
  </si>
  <si>
    <t>Type of Unit</t>
  </si>
  <si>
    <t>Tenant Portion Monthly Rent</t>
  </si>
  <si>
    <t>Total Monthly Rent</t>
  </si>
  <si>
    <t>John Smith</t>
  </si>
  <si>
    <t>A-6</t>
  </si>
  <si>
    <t>Tab</t>
  </si>
  <si>
    <t>Update</t>
  </si>
  <si>
    <t>Explanation</t>
  </si>
  <si>
    <t>Rental Project Report</t>
  </si>
  <si>
    <t>Removed Text Box that appeared upon opening</t>
  </si>
  <si>
    <t xml:space="preserve">The text box held instructions that confused users of the workbook. </t>
  </si>
  <si>
    <t>Updated Instruction box in A1 to change as the user completes the information.</t>
  </si>
  <si>
    <t>Users have had difficulty using the worksheet in the past. The update will walk to users through step by step.</t>
  </si>
  <si>
    <t>Conditional Formatting to Highlight the cell that corresponds to the instruction tab.</t>
  </si>
  <si>
    <t>Helps make the worksheet more user friendly and easier to understand.</t>
  </si>
  <si>
    <t>Inserted rows at the bottom of each tab and entered the signature rows that were previously footers. Removed footers.</t>
  </si>
  <si>
    <t>The users commonly did not enter information in the footer area because you could not see it until it was printed. Many users were unaware it was there.</t>
  </si>
  <si>
    <t>Instructions box was updated to instruct users to fill out signature line and indicate scanned signatures are acceptable.</t>
  </si>
  <si>
    <t>It was common for users to forget to fill this information in.</t>
  </si>
  <si>
    <t>2016</t>
  </si>
  <si>
    <t>Income Limits</t>
  </si>
  <si>
    <t>Added 2016 Income Limits to Column AC</t>
  </si>
  <si>
    <t>Income Limits became available 3/28/2016. RPR Published 3/29/2016</t>
  </si>
  <si>
    <t>Updated name ranges, and formulas to incorporate 2016 income limits.</t>
  </si>
  <si>
    <t>Updated the formula for the number of units at 50% to count units at exactly 50% AMI</t>
  </si>
  <si>
    <t>The previous formula didn't count units at exactly 50% AMI</t>
  </si>
  <si>
    <t>Made the colors lighter so it is easier to read.</t>
  </si>
  <si>
    <t>Removed information from signature line.</t>
  </si>
  <si>
    <t>The information was not used.</t>
  </si>
  <si>
    <t>Audit suggestion.</t>
  </si>
  <si>
    <t>2017</t>
  </si>
  <si>
    <t>Added 2017 Income Limits to Column AD</t>
  </si>
  <si>
    <t>Income Limits became available 4/14/2017. RPR Revised 4/18/2017</t>
  </si>
  <si>
    <t>TIW Targeting</t>
  </si>
  <si>
    <t>Changed the tab name from Rental Project Report</t>
  </si>
  <si>
    <t>Updated to match AHP Online</t>
  </si>
  <si>
    <t>Removed signature lines</t>
  </si>
  <si>
    <t xml:space="preserve">TIW will be uploaded to AHP Online so signatures are not necessary. </t>
  </si>
  <si>
    <t xml:space="preserve">Previously, the data validation would not allow this, but now it only warns and asks for an explanation. Past projects have experienced issues because rent subsidies can result in the tenant portion exceeding total monthly rent. </t>
  </si>
  <si>
    <t>Tenant Income Worksheet</t>
  </si>
  <si>
    <t>Explanation:</t>
  </si>
  <si>
    <t>Changed all references from RPR to TIW (including comments)</t>
  </si>
  <si>
    <t>Inserted Explanation boxes at the bottom</t>
  </si>
  <si>
    <t>Added a box for any explanations necessary.</t>
  </si>
  <si>
    <t xml:space="preserve">Data Validation in the total rent column and tenant portion of rent column was updated to warn if the tenant portion of rent exceeds the total monthly rent.  </t>
  </si>
  <si>
    <r>
      <t xml:space="preserve">Income Cert Date 
</t>
    </r>
    <r>
      <rPr>
        <sz val="11"/>
        <color theme="1"/>
        <rFont val="Calibri"/>
        <family val="2"/>
      </rPr>
      <t>Move In or recertification w/in 3 years of TIW date</t>
    </r>
  </si>
  <si>
    <r>
      <t xml:space="preserve">Annual Income 
</t>
    </r>
    <r>
      <rPr>
        <sz val="11"/>
        <color theme="1"/>
        <rFont val="Calibri"/>
        <family val="2"/>
      </rPr>
      <t>as of Certification Date</t>
    </r>
  </si>
  <si>
    <t>Dallas Co, Texas</t>
  </si>
  <si>
    <t>Other County/State</t>
  </si>
  <si>
    <t>Added 2018 Income Limits to Column AE</t>
  </si>
  <si>
    <t>Income Limits became available 4/1/2018.</t>
  </si>
  <si>
    <t>Incorporate new income limits and county</t>
  </si>
  <si>
    <t>Updated formula in S4</t>
  </si>
  <si>
    <t>Name Manager</t>
  </si>
  <si>
    <t>Updated "County" and "Year"</t>
  </si>
  <si>
    <t>2018</t>
  </si>
  <si>
    <t>2019</t>
  </si>
  <si>
    <t>Boyd Co, Kentucky</t>
  </si>
  <si>
    <t>Income Limits became available 4/24/2019.</t>
  </si>
  <si>
    <t>Added 2019 Income Limits to Column AF</t>
  </si>
  <si>
    <t>Added Boyd County, KY</t>
  </si>
  <si>
    <t>2018 project was awarded as an alternate from Boyd Co, KY</t>
  </si>
  <si>
    <t>Added 2020 Income Limits to Column AG</t>
  </si>
  <si>
    <t>Income Limits became available 4/7/2020.</t>
  </si>
  <si>
    <t>Updated Formula in cell Q14</t>
  </si>
  <si>
    <t>Address finding from RiskSpan report</t>
  </si>
  <si>
    <t>2020</t>
  </si>
  <si>
    <t xml:space="preserve">Incorporate new income limits </t>
  </si>
  <si>
    <t>Updated "Year" in Name Manager</t>
  </si>
  <si>
    <t>Deleted data validation message in cell H6</t>
  </si>
  <si>
    <t>Transitioned to USDA limits</t>
  </si>
  <si>
    <t>Targeted USDA Income Limit</t>
  </si>
  <si>
    <t xml:space="preserve">Text in A12 was updated to remove reference to HUD. </t>
  </si>
  <si>
    <t>Year</t>
  </si>
  <si>
    <t>1-4</t>
  </si>
  <si>
    <t>5-8</t>
  </si>
  <si>
    <t>County/State:</t>
  </si>
  <si>
    <t>2021_4P_50</t>
  </si>
  <si>
    <t>2021_5P_50</t>
  </si>
  <si>
    <t>2021_4P_80</t>
  </si>
  <si>
    <t>2021_5P_80</t>
  </si>
  <si>
    <t>HUD AMI Category (If prior to 2021)</t>
  </si>
  <si>
    <t>USDA Income Limits</t>
  </si>
  <si>
    <t>Tab was created to hold the 50% and 80% USDA AMI limits for both a 1-4 and a 5-8 person household size for each county.</t>
  </si>
  <si>
    <t>A new calculation method was determined necessary to correctly calculate USDA AMI.</t>
  </si>
  <si>
    <t>The formulas in the Household Size AMI Limit table were updated to follow the new method for calculating USDA limits using both the 50% and 80% AMI limit in years 2021 and after.</t>
  </si>
  <si>
    <t>Cell D9 was updated to tell the member to contact HCD if "Other" is selected for the County name.</t>
  </si>
  <si>
    <t>Due to the change in calculation method, HCD determined it necessary to have the project contact HCD if their project is in one of the counties not currently specified so it can be added to the workbook.</t>
  </si>
  <si>
    <t>County USDA Limits</t>
  </si>
  <si>
    <t>Tab was created to pull the applicable county income information from the USDA Income Limits tab and then calculate the 30, 60, and 70% AMI limits.</t>
  </si>
  <si>
    <t>The "%AMI at Move In" column was updated to display the applicable income category instead of the AMI percentage. For years 2021 and after, this column refers to the County USDA Limits worksheet and determines the income category that the household's total income fits into. For HUD Limits, column L calculates the HUD AMI% and displays the corresponding income category.</t>
  </si>
  <si>
    <t>Column L was added which is hidden and calculates the HUD AMI% and displays the AMI Category for rows with cert dates 2020 and prior.</t>
  </si>
  <si>
    <t>Column K was hidden since the HUD 100% limit is not used for all calculations.</t>
  </si>
  <si>
    <t>Cell V4 with the 50% HUD limit for the corresponding county was deleted since the number is not applicable to all AMI calculations.</t>
  </si>
  <si>
    <t>Date</t>
  </si>
  <si>
    <t xml:space="preserve">Updated layout to be consistent with other forms. </t>
  </si>
  <si>
    <t>Revisions</t>
  </si>
  <si>
    <t xml:space="preserve">Updated layout and deleted Test Column. Renamed tab. </t>
  </si>
  <si>
    <t>Dubuque Co, Iowa</t>
  </si>
  <si>
    <t xml:space="preserve">Adding a county for a rental project. </t>
  </si>
  <si>
    <t>USDA Income LImits</t>
  </si>
  <si>
    <t>Added Dubuque Co, Iowa and income limits for 2018-2021</t>
  </si>
  <si>
    <t xml:space="preserve">Added Dubuque Co, Iowa and income limits </t>
  </si>
  <si>
    <t>The "%AMI at Move In" column was updated for units 46-90 to the correct conditional formatting based on the colors shown in the Targeting box.</t>
  </si>
  <si>
    <t>Updated formatting to match the rest of the TIW.</t>
  </si>
  <si>
    <t>The formulas in the "Actual Max Rent for BR &amp; AMI" column of the AHP Affordability box were updated since they were not functioning properly. The formula was updated to search for AMI category names instead of numeric AMI values in the TIW table.</t>
  </si>
  <si>
    <t>Updated formula to properly calculate the desired value.</t>
  </si>
  <si>
    <t xml:space="preserve">The formulas in cell S22 was updated since it was not counting units designated as "Market Rate". </t>
  </si>
  <si>
    <t>2021 Income limits were added</t>
  </si>
  <si>
    <t xml:space="preserve">Income Limits were released. </t>
  </si>
  <si>
    <t>Effective Dates</t>
  </si>
  <si>
    <t>01/27/2022</t>
  </si>
  <si>
    <t>Tab needed updated so the 2021 income limits could continue to be used until the next income update in Summer 2022.</t>
  </si>
  <si>
    <t>Updated the formula in cell J3 to account for 2022 effective dates.</t>
  </si>
  <si>
    <t>Updated the year in column G to reflect the effective date year instead of the year in the Income Cert Date.</t>
  </si>
  <si>
    <t>Formula needed updated so the 2021 income limits could continue to be used until the next income update in Summer 2022, and additional years' income limits can be added in the future.</t>
  </si>
  <si>
    <t>Updated the formatting in K3:L5 to remove it from the merged cells.</t>
  </si>
  <si>
    <t>Improves functionality of entering data into M3:M5.</t>
  </si>
  <si>
    <t>Added the effective dates column to allow for the addition of future years' income limits.</t>
  </si>
  <si>
    <t>Column needed added so the 2021 income limits could continue to be used until the next income update in Summer 2022, and additional years' income limits can be added in the future.</t>
  </si>
  <si>
    <t>2022_4P_50</t>
  </si>
  <si>
    <t>2022_5P_50</t>
  </si>
  <si>
    <t>2022_4P_80</t>
  </si>
  <si>
    <t>2022_5P_80</t>
  </si>
  <si>
    <t xml:space="preserve">Annual Update of the income limits. </t>
  </si>
  <si>
    <t xml:space="preserve">Added effective date of 6/8/2022 and the 2022 income limits, Updated Name Manager to add 2022 limits. </t>
  </si>
  <si>
    <t>Tab was updated for 2022.  The applicable county income information is pulled from the USDA Income Limits tab and then calculate the 30, 60, and 70% AMI limits.</t>
  </si>
  <si>
    <t>7/26/2022</t>
  </si>
  <si>
    <t>Changed 2022 Effective Date to 8/1/22</t>
  </si>
  <si>
    <t>Changing to 8/1/22 to match the effective date for OO projects and to ensure consistency between calculations in this version and the previous versions.</t>
  </si>
  <si>
    <t>Posey Co, Indiana</t>
  </si>
  <si>
    <t>2023_4P_50</t>
  </si>
  <si>
    <t>2023_5P_50</t>
  </si>
  <si>
    <t>2023_4P_80</t>
  </si>
  <si>
    <t>2023_5P_80</t>
  </si>
  <si>
    <t xml:space="preserve">Added effective date of 8/21/2023 and the 2023 income limits, Updated Name Manager to add 2023 limits. </t>
  </si>
  <si>
    <t>Tab was updated for 2023.  The applicable county income information is pulled from the USDA Income Limits tab and then calculate the 30, 60, and 70% AMI limits.</t>
  </si>
  <si>
    <t>2024_4P_50</t>
  </si>
  <si>
    <t>2024_5P_50</t>
  </si>
  <si>
    <t>2024_4P_80</t>
  </si>
  <si>
    <t>2024_5P_80</t>
  </si>
  <si>
    <t xml:space="preserve">Added effective date of 9/1/2024 and the 2024 income limits, Updated Name Manager to add 2024 limits. </t>
  </si>
  <si>
    <t>Tab was updated for 2024.  The applicable county income information is pulled from the USDA Income Limits tab and then calculate the 30, 60, and 70% AMI limits.</t>
  </si>
  <si>
    <t>Updated Revision Date</t>
  </si>
  <si>
    <t>Updated Revision Date to reflect updates made.</t>
  </si>
  <si>
    <t xml:space="preserve">Date Completed: </t>
  </si>
  <si>
    <r>
      <t xml:space="preserve">Explanation: </t>
    </r>
    <r>
      <rPr>
        <sz val="10"/>
        <rFont val="Calibri"/>
        <family val="2"/>
        <scheme val="minor"/>
      </rPr>
      <t>In the box below enter any further explanations for this page.</t>
    </r>
  </si>
  <si>
    <t>Project County:</t>
  </si>
  <si>
    <t>Total Number of Units</t>
  </si>
  <si>
    <t>Project Targeting</t>
  </si>
  <si>
    <t>Is the Project Occupied?</t>
  </si>
  <si>
    <t>50% AMI or Below</t>
  </si>
  <si>
    <t>50 - 60% AMI</t>
  </si>
  <si>
    <t>60 - 80% AMI</t>
  </si>
  <si>
    <t>Proposed Total Rent</t>
  </si>
  <si>
    <t>Market Rate
(Unrestricted Rent &amp; Income)</t>
  </si>
  <si>
    <t>Market Rate (Unrestricted Rent &amp; Income)</t>
  </si>
  <si>
    <t>Total Rent/Year if Fully Occupied</t>
  </si>
  <si>
    <t>30 - 50</t>
  </si>
  <si>
    <t>60 - 80</t>
  </si>
  <si>
    <t>-Leave 'Type of Unit' (col. C) blank, or select a dropdown option if unit is currently 'Vacant', 'Manager Unit', or 'Market Rate'. 
-The '# of Bedrooms' (col. E) is limited to 1, 2, 3, 4, or SRO for 'Single Resident Occupancy' AKA efficiency unit. If counting beds as units, select 'SRO'
-'Tenant Portion Monthly Rent' (col. M) is ONLY the tenant's portion - do not include utilities/subsidized rent amounts.
- For additional help, hover over any column heading - there are further instructions
- All blue cell entries must match move-in/recertification documentation. Ex: Lease, TIC, Income Docs, and/or Intake Form
-DO NOT cut and paste data</t>
  </si>
  <si>
    <t>&gt;30% and ≤50%</t>
  </si>
  <si>
    <t>&gt;50% and ≤60%</t>
  </si>
  <si>
    <t>&gt;60% and ≤80%</t>
  </si>
  <si>
    <t>&gt;30% AND ≤50% AMI</t>
  </si>
  <si>
    <t>&gt;50% AND ≤60% AMI</t>
  </si>
  <si>
    <t>&gt;60% AND ≤80% AMI</t>
  </si>
  <si>
    <t>≤30</t>
  </si>
  <si>
    <r>
      <t>Units ≤</t>
    </r>
    <r>
      <rPr>
        <sz val="10"/>
        <rFont val="Calibri"/>
        <family val="2"/>
      </rPr>
      <t xml:space="preserve"> </t>
    </r>
    <r>
      <rPr>
        <sz val="10"/>
        <rFont val="Calibri"/>
        <family val="2"/>
        <scheme val="minor"/>
      </rPr>
      <t>30% AMI</t>
    </r>
  </si>
  <si>
    <t>AHP Assisted Units (Units ≤ 80% AMI)</t>
  </si>
  <si>
    <r>
      <rPr>
        <b/>
        <sz val="10"/>
        <rFont val="Calibri"/>
        <family val="2"/>
        <scheme val="minor"/>
      </rPr>
      <t>Instructions:</t>
    </r>
    <r>
      <rPr>
        <sz val="10"/>
        <rFont val="Calibri"/>
        <family val="2"/>
        <scheme val="minor"/>
      </rPr>
      <t xml:space="preserve"> In the blue shaded cells, input the number of units for each unit type and AMI% category with corresponding rent amounts the Tenant is responsible for and the total rent per unit. Use the maximum rent amount the tenant will pay.</t>
    </r>
  </si>
  <si>
    <r>
      <t xml:space="preserve">Income Cert Date 
</t>
    </r>
    <r>
      <rPr>
        <sz val="11"/>
        <color theme="1"/>
        <rFont val="Calibri"/>
        <family val="2"/>
      </rPr>
      <t xml:space="preserve">Move In or Recertification </t>
    </r>
  </si>
  <si>
    <t>≤30% AMI
(Extremely Low Income)</t>
  </si>
  <si>
    <t xml:space="preserve">    Of those 50% and Below,
     how many are targeted at
     30% AMI or Below
    (Extremely Low Income)</t>
  </si>
  <si>
    <t>≤30%</t>
  </si>
  <si>
    <t>Total Affordable Unit Rent/Year</t>
  </si>
  <si>
    <t>Total Market Rate Rent/Year</t>
  </si>
  <si>
    <t>Start Here</t>
  </si>
  <si>
    <t>New Tab</t>
  </si>
  <si>
    <t>This tab was added so projects can provide basic information about the project. The workbook will then indicate if they need to fill out the TIW or RPW tab.</t>
  </si>
  <si>
    <t>Labels were updated to match the format in AHP Online and the AHP Agreement. The 30% category is now required for some projects based on the ELI scoring commitment, so it has been added to Targeting.</t>
  </si>
  <si>
    <t>The 30% category was added to the AHP Affordability table.</t>
  </si>
  <si>
    <t>Deleted entry information at the top of the tab (Project Name, Project Number, Member Bank, County, As Of Date). Instruction box was updated accordingly.</t>
  </si>
  <si>
    <t>Necessary entry information was transferred to the Start Here tab (Project Name, As Of Date, County, Targeting). Targeting is automatically populated from the Start Here tab. This data must be populated before the TIW or RPW sheet will become available to complete.</t>
  </si>
  <si>
    <t>The 30% category is now required for some projects based on the ELI scoring commitment, so it has been added to Affordability standards.</t>
  </si>
  <si>
    <t>Market Rate and Vacant units have select columns grayed out in the table.</t>
  </si>
  <si>
    <t xml:space="preserve">Income certification information in unnecessary for Market Rate and Vacant units. </t>
  </si>
  <si>
    <t xml:space="preserve">Recertification can occur at any time. </t>
  </si>
  <si>
    <t>The requirement for recertification to be within 3 years was removed. Data validation regarding this was removed.</t>
  </si>
  <si>
    <t>The "Total Rent/Year if Fully Occupied" was added to the upper right calculations.</t>
  </si>
  <si>
    <t>The spreadsheet calculates the average affordable rent/year and assumes the average rate for vacant units. The Market Rate rent is then added to this. This number will be used in the pro forma. Formulas for the affordable and market rate rents are hidden above the total.</t>
  </si>
  <si>
    <t>New Tab. Transferred from the 2025 Rental FW.</t>
  </si>
  <si>
    <t>The RPW was removed from the 2025 Rental FW and was added here.</t>
  </si>
  <si>
    <t>The 30% AMI category was added to the main list of Targeting categories. All targeting category labels were updated. Manager Units were combined with Above 80% and relabeled Market Rate. 61-70% AMI was combined with 71-80% AMI to match AHP Online/Agreements.</t>
  </si>
  <si>
    <t>All targeting category labels were updated. Manager Units were combined with Above 80% and relabeled Market Rate. 61-70% AMI was combined with 71-80% AMI to match AHP Online/Agreements.</t>
  </si>
  <si>
    <t>Labels were updated to match the format in AHP Online and the AHP Agreement.</t>
  </si>
  <si>
    <t>The Proposed Assisted Share of Rent was updated to Proposed Total Rent. Formulas at the bottom for Total Rent were updated to reflect this change.</t>
  </si>
  <si>
    <t>Updated to match format in TIW for consistency.</t>
  </si>
  <si>
    <t>Rent Roll Worksheet/Rental Project Worksheet</t>
  </si>
  <si>
    <t>Edited Revision Date and renamed references to the Tenant Income Worksheet tab to "Rent Roll Worksheet" to correpsond to the renaming of the tab.</t>
  </si>
  <si>
    <t>Renamed tab.</t>
  </si>
  <si>
    <t>Rent Roll Worksheet</t>
  </si>
  <si>
    <t>Renamed to ensure the acronyms used for this tab are not the same as the acronym for the workbook as a whole (TIW).</t>
  </si>
  <si>
    <t>All information on this tab must be completed for the remaining tabs to unlock. Only one tab will be required to be filled out based on occupancy - Rent Roll Worksheet or Rental Project Worksheet. The required tab will be indicated below the Targeting once this tab is completed.
For Occupied Projects, the Date entered should be the "As Of"  date of the report you are using to fill out the Rent Roll tab. Unoccuiped projects should use today's date.
"Is the Project Occupied?" should be answered Yes if the project meets any of the following criteria:
-The project is remaining occupied throughout construction
-This document is being submitted with the Project Completion Report
Please complete the Project Targeting section with the targeting from the AHP Application/Agreement or the most recent modification.</t>
  </si>
  <si>
    <t>2025_4P_50</t>
  </si>
  <si>
    <t>2025_5P_50</t>
  </si>
  <si>
    <t>2025_4P_80</t>
  </si>
  <si>
    <t>2025_5P_80</t>
  </si>
  <si>
    <t xml:space="preserve">Added effective date of 9/1/2025 and the 2025 income limits, Updated Name Manager to add 2025 limits. </t>
  </si>
  <si>
    <t>Tab was updated for 2025. The applicable county income information is pulled from the USDA Income Limits tab and then calculate the 30, 60, and 70% AMI limits.</t>
  </si>
  <si>
    <t>Updated formula in cell T6 to point to the "% AMI at Move In" column instead of the "Type of Unit" column to determine if a unit is market rate.</t>
  </si>
  <si>
    <t>Some Market Rate units are labeled only in the "% AMI at Move In" column. Updating the formula ensures these units are included in the Market Rate calculation.</t>
  </si>
  <si>
    <t>Updated Maximum AHP Rent formulas in column E to round up to the nearest cent.</t>
  </si>
  <si>
    <t>Updated to ensure visible max rent standards do not have unseen extended decimal places.</t>
  </si>
  <si>
    <t>2026_4P_50</t>
  </si>
  <si>
    <t>2026_5P_50</t>
  </si>
  <si>
    <t>2026_4P_80</t>
  </si>
  <si>
    <t>2026_5P_80</t>
  </si>
  <si>
    <t>Tab was updated for 2026. The applicable county income information is pulled from the USDA Income Limits tab and then calculate the 30, 60, and 70% AMI limits.</t>
  </si>
  <si>
    <t>Effective Date: 10/01/2026</t>
  </si>
  <si>
    <t xml:space="preserve">Added effective date of 10/1/2026 and the 2026 income limits, Updated Name Manager to add 2026 limits.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</si>
</sst>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44" formatCode="_(&quot;$&quot;* #,##0.00_);_(&quot;$&quot;* \(#,##0.00\);_(&quot;$&quot;* &quot;-&quot;??_);_(@_)"/>
    <numFmt numFmtId="43" formatCode="_(* #,##0.00_);_(* \(#,##0.00\);_(* &quot;-&quot;??_);_(@_)"/>
    <numFmt numFmtId="164" formatCode="&quot;$&quot;#,##0"/>
    <numFmt numFmtId="165" formatCode="0.0%"/>
    <numFmt numFmtId="166" formatCode="_(* #,##0_);_(* \(#,##0\);_(* &quot;-&quot;??_);_(@_)"/>
    <numFmt numFmtId="167" formatCode="&quot;$&quot;#,##0.00"/>
    <numFmt numFmtId="168" formatCode=";;;"/>
    <numFmt numFmtId="169" formatCode="_([$$-409]* #,##0.0000_);_([$$-409]* \(#,##0.0000\);_([$$-409]* &quot;-&quot;??_);_(@_)"/>
    <numFmt numFmtId="170" formatCode="_(&quot;$&quot;* #,##0_);_(&quot;$&quot;* \(#,##0\);_(&quot;$&quot;* &quot;-&quot;??_);_(@_)"/>
  </numFmts>
  <fonts count="50"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0"/>
      <name val="MS Sans Serif"/>
      <family val="2"/>
    </font>
    <font>
      <sz val="9"/>
      <name val="Arial"/>
      <family val="2"/>
    </font>
    <font>
      <b/>
      <sz val="11"/>
      <name val="Calibri"/>
      <family val="2"/>
      <scheme val="minor"/>
    </font>
    <font>
      <sz val="11"/>
      <name val="Calibri"/>
      <family val="2"/>
      <scheme val="minor"/>
    </font>
    <font>
      <sz val="8.5"/>
      <name val="MS Sans Serif"/>
      <family val="2"/>
    </font>
    <font>
      <sz val="8"/>
      <color indexed="81"/>
      <name val="Tahoma"/>
      <family val="2"/>
    </font>
    <font>
      <sz val="10"/>
      <name val="Arial"/>
      <family val="2"/>
    </font>
    <font>
      <b/>
      <sz val="8.5"/>
      <name val="MS Sans Serif"/>
      <family val="2"/>
    </font>
    <font>
      <sz val="9"/>
      <color indexed="81"/>
      <name val="Tahoma"/>
      <family val="2"/>
    </font>
    <font>
      <b/>
      <sz val="10"/>
      <name val="Arial"/>
      <family val="2"/>
    </font>
    <font>
      <sz val="11"/>
      <color theme="1"/>
      <name val="Calibri"/>
      <family val="2"/>
    </font>
    <font>
      <sz val="10"/>
      <name val="Arial"/>
      <family val="2"/>
    </font>
    <font>
      <sz val="8"/>
      <name val="Arial"/>
      <family val="2"/>
    </font>
    <font>
      <b/>
      <sz val="8"/>
      <name val="Arial"/>
      <family val="2"/>
    </font>
    <font>
      <sz val="9"/>
      <name val="Arial"/>
      <family val="2"/>
    </font>
    <font>
      <sz val="9.4"/>
      <name val="Arial"/>
      <family val="2"/>
    </font>
    <font>
      <b/>
      <sz val="9"/>
      <name val="Arial"/>
      <family val="2"/>
    </font>
    <font>
      <sz val="11"/>
      <name val="Arial"/>
      <family val="2"/>
    </font>
    <font>
      <b/>
      <sz val="8.5"/>
      <name val="Arial"/>
      <family val="2"/>
    </font>
    <font>
      <sz val="10"/>
      <name val="Arial"/>
      <family val="2"/>
    </font>
    <font>
      <sz val="7"/>
      <name val="Arial"/>
      <family val="2"/>
    </font>
    <font>
      <sz val="8"/>
      <color rgb="FF000000"/>
      <name val="Arial"/>
      <family val="2"/>
    </font>
    <font>
      <sz val="11"/>
      <color rgb="FF000000"/>
      <name val="Calibri"/>
      <family val="2"/>
    </font>
    <font>
      <b/>
      <sz val="11.5"/>
      <name val="MS Sans Serif"/>
      <family val="2"/>
    </font>
    <font>
      <sz val="8.5"/>
      <name val="Calibri"/>
      <family val="2"/>
      <scheme val="minor"/>
    </font>
    <font>
      <b/>
      <sz val="10"/>
      <name val="Calibri"/>
      <family val="2"/>
      <scheme val="minor"/>
    </font>
    <font>
      <sz val="10"/>
      <color theme="1"/>
      <name val="Calibri"/>
      <family val="2"/>
      <scheme val="minor"/>
    </font>
    <font>
      <sz val="10"/>
      <name val="Calibri"/>
      <family val="2"/>
      <scheme val="minor"/>
    </font>
    <font>
      <sz val="10"/>
      <name val="Arial"/>
      <family val="2"/>
    </font>
    <font>
      <sz val="10"/>
      <color rgb="FFFF0000"/>
      <name val="Calibri"/>
      <family val="2"/>
      <scheme val="minor"/>
    </font>
    <font>
      <sz val="10"/>
      <color theme="0"/>
      <name val="Calibri"/>
      <family val="2"/>
      <scheme val="minor"/>
    </font>
    <font>
      <b/>
      <sz val="10"/>
      <color indexed="8"/>
      <name val="Calibri"/>
      <family val="2"/>
      <scheme val="minor"/>
    </font>
    <font>
      <b/>
      <sz val="8.5"/>
      <name val="Calibri"/>
      <family val="2"/>
      <scheme val="minor"/>
    </font>
    <font>
      <sz val="13.5"/>
      <color rgb="FFFF0000"/>
      <name val="Calibri"/>
      <family val="2"/>
      <scheme val="minor"/>
    </font>
    <font>
      <b/>
      <sz val="12"/>
      <name val="Calibri"/>
      <family val="2"/>
      <scheme val="minor"/>
    </font>
    <font>
      <sz val="9"/>
      <name val="Calibri"/>
      <family val="2"/>
      <scheme val="minor"/>
    </font>
    <font>
      <b/>
      <sz val="6"/>
      <color indexed="10"/>
      <name val="Calibri"/>
      <family val="2"/>
      <scheme val="minor"/>
    </font>
    <font>
      <b/>
      <sz val="6"/>
      <color theme="0" tint="-0.499984740745262"/>
      <name val="Calibri"/>
      <family val="2"/>
      <scheme val="minor"/>
    </font>
    <font>
      <b/>
      <sz val="9"/>
      <color indexed="81"/>
      <name val="Tahoma"/>
      <family val="2"/>
    </font>
    <font>
      <b/>
      <sz val="10"/>
      <color rgb="FFFF0000"/>
      <name val="Calibri"/>
      <family val="2"/>
      <scheme val="minor"/>
    </font>
    <font>
      <sz val="10"/>
      <color indexed="8"/>
      <name val="Calibri"/>
      <family val="2"/>
      <scheme val="minor"/>
    </font>
    <font>
      <sz val="9"/>
      <color rgb="FFFF0000"/>
      <name val="Calibri"/>
      <family val="2"/>
      <scheme val="minor"/>
    </font>
    <font>
      <b/>
      <sz val="14"/>
      <name val="Calibri"/>
      <family val="2"/>
      <scheme val="minor"/>
    </font>
    <font>
      <b/>
      <sz val="16"/>
      <name val="Calibri"/>
      <family val="2"/>
      <scheme val="minor"/>
    </font>
    <font>
      <sz val="10"/>
      <name val="Calibri"/>
      <family val="2"/>
    </font>
  </fonts>
  <fills count="18">
    <fill>
      <patternFill patternType="none"/>
    </fill>
    <fill>
      <patternFill patternType="gray125"/>
    </fill>
    <fill>
      <patternFill patternType="solid">
        <fgColor theme="8"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1" tint="0.499984740745262"/>
        <bgColor indexed="64"/>
      </patternFill>
    </fill>
    <fill>
      <patternFill patternType="solid">
        <fgColor rgb="FF00FFFF"/>
        <bgColor indexed="64"/>
      </patternFill>
    </fill>
    <fill>
      <patternFill patternType="solid">
        <fgColor theme="3" tint="0.79998168889431442"/>
        <bgColor indexed="64"/>
      </patternFill>
    </fill>
    <fill>
      <patternFill patternType="solid">
        <fgColor rgb="FFA7FFA7"/>
        <bgColor indexed="64"/>
      </patternFill>
    </fill>
    <fill>
      <patternFill patternType="solid">
        <fgColor rgb="FFFFFFA7"/>
        <bgColor indexed="64"/>
      </patternFill>
    </fill>
    <fill>
      <patternFill patternType="solid">
        <fgColor rgb="FFFFC000"/>
        <bgColor indexed="64"/>
      </patternFill>
    </fill>
    <fill>
      <patternFill patternType="solid">
        <fgColor rgb="FFFF8FFF"/>
        <bgColor indexed="64"/>
      </patternFill>
    </fill>
    <fill>
      <patternFill patternType="solid">
        <fgColor rgb="FFFFFFA3"/>
        <bgColor indexed="64"/>
      </patternFill>
    </fill>
  </fills>
  <borders count="72">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s>
  <cellStyleXfs count="14">
    <xf numFmtId="0" fontId="0"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5" fillId="0" borderId="0"/>
    <xf numFmtId="0" fontId="3" fillId="0" borderId="0"/>
    <xf numFmtId="43" fontId="4" fillId="0" borderId="0" applyFont="0" applyFill="0" applyBorder="0" applyAlignment="0" applyProtection="0"/>
    <xf numFmtId="44" fontId="4" fillId="0" borderId="0" applyFont="0" applyFill="0" applyBorder="0" applyAlignment="0" applyProtection="0"/>
    <xf numFmtId="44" fontId="2" fillId="0" borderId="0" applyFont="0" applyFill="0" applyBorder="0" applyAlignment="0" applyProtection="0"/>
    <xf numFmtId="0" fontId="5" fillId="0" borderId="0"/>
    <xf numFmtId="169" fontId="33" fillId="0" borderId="0"/>
    <xf numFmtId="44"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cellStyleXfs>
  <cellXfs count="433">
    <xf numFmtId="0" fontId="0" fillId="0" borderId="0" xfId="0"/>
    <xf numFmtId="0" fontId="5" fillId="0" borderId="0" xfId="0" applyFont="1"/>
    <xf numFmtId="0" fontId="9" fillId="0" borderId="0" xfId="0" applyFont="1"/>
    <xf numFmtId="167" fontId="9" fillId="0" borderId="29" xfId="2" applyNumberFormat="1" applyFont="1" applyFill="1" applyBorder="1" applyAlignment="1" applyProtection="1">
      <alignment horizontal="center"/>
    </xf>
    <xf numFmtId="167" fontId="9" fillId="0" borderId="31" xfId="2" applyNumberFormat="1" applyFont="1" applyFill="1" applyBorder="1" applyAlignment="1" applyProtection="1">
      <alignment horizontal="center"/>
    </xf>
    <xf numFmtId="0" fontId="15" fillId="0" borderId="0" xfId="0" applyFont="1"/>
    <xf numFmtId="0" fontId="16" fillId="0" borderId="14" xfId="0" applyFont="1" applyBorder="1" applyAlignment="1">
      <alignment horizontal="left" vertical="center" wrapText="1"/>
    </xf>
    <xf numFmtId="0" fontId="16" fillId="0" borderId="14" xfId="0" applyFont="1" applyBorder="1" applyAlignment="1">
      <alignment vertical="center" wrapText="1"/>
    </xf>
    <xf numFmtId="0" fontId="17" fillId="0" borderId="0" xfId="0" applyFont="1"/>
    <xf numFmtId="0" fontId="17" fillId="0" borderId="0" xfId="0" applyFont="1" applyAlignment="1">
      <alignment horizontal="center"/>
    </xf>
    <xf numFmtId="0" fontId="19" fillId="0" borderId="0" xfId="0" applyFont="1"/>
    <xf numFmtId="0" fontId="17" fillId="0" borderId="0" xfId="0" applyFont="1" applyAlignment="1">
      <alignment horizontal="right"/>
    </xf>
    <xf numFmtId="168" fontId="17" fillId="0" borderId="0" xfId="0" applyNumberFormat="1" applyFont="1"/>
    <xf numFmtId="0" fontId="18" fillId="0" borderId="0" xfId="0" applyFont="1" applyAlignment="1">
      <alignment horizontal="center"/>
    </xf>
    <xf numFmtId="0" fontId="17" fillId="0" borderId="5" xfId="0" applyFont="1" applyBorder="1" applyAlignment="1">
      <alignment horizontal="center"/>
    </xf>
    <xf numFmtId="0" fontId="17" fillId="0" borderId="6" xfId="0" applyFont="1" applyBorder="1" applyAlignment="1">
      <alignment horizontal="left"/>
    </xf>
    <xf numFmtId="0" fontId="18" fillId="0" borderId="6" xfId="0" applyFont="1" applyBorder="1" applyAlignment="1">
      <alignment horizontal="center"/>
    </xf>
    <xf numFmtId="49" fontId="17" fillId="0" borderId="6" xfId="0" applyNumberFormat="1" applyFont="1" applyBorder="1" applyAlignment="1">
      <alignment horizontal="center"/>
    </xf>
    <xf numFmtId="0" fontId="17" fillId="0" borderId="6" xfId="0" applyFont="1" applyBorder="1" applyAlignment="1">
      <alignment horizontal="center"/>
    </xf>
    <xf numFmtId="14" fontId="17" fillId="0" borderId="6" xfId="0" applyNumberFormat="1" applyFont="1" applyBorder="1" applyAlignment="1">
      <alignment horizontal="center"/>
    </xf>
    <xf numFmtId="5" fontId="17" fillId="0" borderId="7" xfId="0" applyNumberFormat="1" applyFont="1" applyBorder="1" applyAlignment="1">
      <alignment horizontal="center"/>
    </xf>
    <xf numFmtId="167" fontId="17" fillId="0" borderId="6" xfId="2" applyNumberFormat="1" applyFont="1" applyFill="1" applyBorder="1" applyAlignment="1" applyProtection="1">
      <alignment horizontal="center"/>
    </xf>
    <xf numFmtId="5" fontId="17" fillId="0" borderId="6" xfId="0" applyNumberFormat="1" applyFont="1" applyBorder="1" applyAlignment="1">
      <alignment horizontal="center"/>
    </xf>
    <xf numFmtId="10" fontId="17" fillId="0" borderId="7" xfId="3" applyNumberFormat="1" applyFont="1" applyFill="1" applyBorder="1" applyAlignment="1" applyProtection="1">
      <alignment horizontal="center"/>
    </xf>
    <xf numFmtId="164" fontId="17" fillId="0" borderId="9" xfId="2" applyNumberFormat="1" applyFont="1" applyFill="1" applyBorder="1" applyAlignment="1" applyProtection="1">
      <alignment horizontal="center"/>
    </xf>
    <xf numFmtId="0" fontId="17" fillId="8" borderId="5" xfId="0" applyFont="1" applyFill="1" applyBorder="1" applyAlignment="1">
      <alignment horizontal="center" vertical="center"/>
    </xf>
    <xf numFmtId="0" fontId="17" fillId="8" borderId="8" xfId="0" applyFont="1" applyFill="1" applyBorder="1" applyAlignment="1">
      <alignment horizontal="center" vertical="center"/>
    </xf>
    <xf numFmtId="0" fontId="17" fillId="8" borderId="8" xfId="0" applyFont="1" applyFill="1" applyBorder="1" applyAlignment="1">
      <alignment horizontal="center" vertical="center" wrapText="1"/>
    </xf>
    <xf numFmtId="0" fontId="17" fillId="8" borderId="54" xfId="0" applyFont="1" applyFill="1" applyBorder="1" applyAlignment="1">
      <alignment horizontal="center" vertical="center" wrapText="1"/>
    </xf>
    <xf numFmtId="10" fontId="17" fillId="3" borderId="7" xfId="3" applyNumberFormat="1" applyFont="1" applyFill="1" applyBorder="1" applyAlignment="1" applyProtection="1">
      <alignment horizontal="center"/>
    </xf>
    <xf numFmtId="7" fontId="17" fillId="0" borderId="0" xfId="0" applyNumberFormat="1" applyFont="1" applyAlignment="1">
      <alignment vertical="top"/>
    </xf>
    <xf numFmtId="0" fontId="17" fillId="3" borderId="66" xfId="0" applyFont="1" applyFill="1" applyBorder="1" applyAlignment="1">
      <alignment horizontal="center" vertical="center"/>
    </xf>
    <xf numFmtId="166" fontId="17" fillId="0" borderId="35" xfId="1" applyNumberFormat="1" applyFont="1" applyFill="1" applyBorder="1" applyAlignment="1" applyProtection="1">
      <alignment horizontal="center" vertical="center"/>
    </xf>
    <xf numFmtId="9" fontId="17" fillId="0" borderId="10" xfId="3" applyFont="1" applyFill="1" applyBorder="1" applyAlignment="1" applyProtection="1">
      <alignment horizontal="center" vertical="center"/>
    </xf>
    <xf numFmtId="0" fontId="17" fillId="8" borderId="52" xfId="0" applyFont="1" applyFill="1" applyBorder="1" applyAlignment="1">
      <alignment horizontal="center" vertical="center"/>
    </xf>
    <xf numFmtId="0" fontId="17" fillId="8" borderId="67" xfId="0" applyFont="1" applyFill="1" applyBorder="1" applyAlignment="1">
      <alignment horizontal="center" vertical="center"/>
    </xf>
    <xf numFmtId="0" fontId="17" fillId="0" borderId="0" xfId="0" applyFont="1" applyAlignment="1">
      <alignment vertical="top"/>
    </xf>
    <xf numFmtId="0" fontId="22" fillId="0" borderId="51" xfId="0" applyFont="1" applyBorder="1" applyAlignment="1">
      <alignment horizontal="center"/>
    </xf>
    <xf numFmtId="0" fontId="22" fillId="2" borderId="10" xfId="0" applyFont="1" applyFill="1" applyBorder="1" applyProtection="1">
      <protection locked="0"/>
    </xf>
    <xf numFmtId="0" fontId="23" fillId="2" borderId="10" xfId="0" applyFont="1" applyFill="1" applyBorder="1" applyAlignment="1" applyProtection="1">
      <alignment horizontal="center"/>
      <protection locked="0"/>
    </xf>
    <xf numFmtId="49" fontId="17" fillId="2" borderId="10" xfId="0" applyNumberFormat="1" applyFont="1" applyFill="1" applyBorder="1" applyAlignment="1" applyProtection="1">
      <alignment horizontal="center"/>
      <protection locked="0"/>
    </xf>
    <xf numFmtId="0" fontId="24" fillId="2" borderId="10" xfId="0" applyFont="1" applyFill="1" applyBorder="1" applyAlignment="1" applyProtection="1">
      <alignment horizontal="center"/>
      <protection locked="0"/>
    </xf>
    <xf numFmtId="14" fontId="24" fillId="2" borderId="10" xfId="0" applyNumberFormat="1" applyFont="1" applyFill="1" applyBorder="1" applyAlignment="1" applyProtection="1">
      <alignment horizontal="center"/>
      <protection locked="0"/>
    </xf>
    <xf numFmtId="167" fontId="24" fillId="2" borderId="10" xfId="0" applyNumberFormat="1" applyFont="1" applyFill="1" applyBorder="1" applyAlignment="1" applyProtection="1">
      <alignment horizontal="center"/>
      <protection locked="0"/>
    </xf>
    <xf numFmtId="5" fontId="24" fillId="0" borderId="10" xfId="0" applyNumberFormat="1" applyFont="1" applyBorder="1" applyAlignment="1">
      <alignment horizontal="center"/>
    </xf>
    <xf numFmtId="5" fontId="24" fillId="2" borderId="32" xfId="0" applyNumberFormat="1" applyFont="1" applyFill="1" applyBorder="1" applyProtection="1">
      <protection locked="0"/>
    </xf>
    <xf numFmtId="5" fontId="24" fillId="2" borderId="29" xfId="0" applyNumberFormat="1" applyFont="1" applyFill="1" applyBorder="1" applyProtection="1">
      <protection locked="0"/>
    </xf>
    <xf numFmtId="166" fontId="17" fillId="0" borderId="43" xfId="1" applyNumberFormat="1" applyFont="1" applyFill="1" applyBorder="1" applyAlignment="1" applyProtection="1">
      <alignment horizontal="center" vertical="center"/>
    </xf>
    <xf numFmtId="9" fontId="17" fillId="0" borderId="32" xfId="3" applyFont="1" applyFill="1" applyBorder="1" applyAlignment="1" applyProtection="1">
      <alignment horizontal="center" vertical="center"/>
    </xf>
    <xf numFmtId="0" fontId="22" fillId="0" borderId="52" xfId="0" applyFont="1" applyBorder="1" applyAlignment="1">
      <alignment horizontal="center"/>
    </xf>
    <xf numFmtId="7" fontId="17" fillId="12" borderId="44" xfId="0" applyNumberFormat="1" applyFont="1" applyFill="1" applyBorder="1" applyAlignment="1">
      <alignment horizontal="center" vertical="center"/>
    </xf>
    <xf numFmtId="7" fontId="17" fillId="13" borderId="44" xfId="0" applyNumberFormat="1" applyFont="1" applyFill="1" applyBorder="1" applyAlignment="1">
      <alignment horizontal="center" vertical="center"/>
    </xf>
    <xf numFmtId="7" fontId="17" fillId="15" borderId="44" xfId="0" applyNumberFormat="1" applyFont="1" applyFill="1" applyBorder="1" applyAlignment="1">
      <alignment horizontal="center" vertical="center"/>
    </xf>
    <xf numFmtId="7" fontId="17" fillId="16" borderId="46" xfId="0" applyNumberFormat="1" applyFont="1" applyFill="1" applyBorder="1" applyAlignment="1">
      <alignment horizontal="center" vertical="center"/>
    </xf>
    <xf numFmtId="9" fontId="17" fillId="0" borderId="20" xfId="3" applyFont="1" applyFill="1" applyBorder="1" applyAlignment="1" applyProtection="1">
      <alignment horizontal="center" vertical="center"/>
    </xf>
    <xf numFmtId="9" fontId="17" fillId="0" borderId="6" xfId="3" applyFont="1" applyFill="1" applyBorder="1" applyAlignment="1" applyProtection="1">
      <alignment horizontal="center" vertical="center"/>
    </xf>
    <xf numFmtId="0" fontId="18" fillId="0" borderId="0" xfId="0" applyFont="1" applyAlignment="1">
      <alignment horizontal="center" vertical="top"/>
    </xf>
    <xf numFmtId="166" fontId="17" fillId="0" borderId="0" xfId="1" applyNumberFormat="1" applyFont="1" applyFill="1" applyBorder="1" applyAlignment="1" applyProtection="1">
      <alignment horizontal="center" vertical="center"/>
    </xf>
    <xf numFmtId="9" fontId="17" fillId="0" borderId="0" xfId="3" applyFont="1" applyFill="1" applyBorder="1" applyAlignment="1" applyProtection="1">
      <alignment horizontal="center" vertical="center"/>
    </xf>
    <xf numFmtId="0" fontId="17" fillId="0" borderId="0" xfId="0" applyFont="1" applyAlignment="1">
      <alignment horizontal="center" vertical="top" wrapText="1"/>
    </xf>
    <xf numFmtId="0" fontId="22" fillId="0" borderId="53" xfId="0" applyFont="1" applyBorder="1" applyAlignment="1">
      <alignment horizontal="center"/>
    </xf>
    <xf numFmtId="0" fontId="22" fillId="2" borderId="20" xfId="0" applyFont="1" applyFill="1" applyBorder="1" applyProtection="1">
      <protection locked="0"/>
    </xf>
    <xf numFmtId="49" fontId="17" fillId="2" borderId="20" xfId="0" applyNumberFormat="1" applyFont="1" applyFill="1" applyBorder="1" applyAlignment="1" applyProtection="1">
      <alignment horizontal="center"/>
      <protection locked="0"/>
    </xf>
    <xf numFmtId="0" fontId="24" fillId="2" borderId="20" xfId="0" applyFont="1" applyFill="1" applyBorder="1" applyAlignment="1" applyProtection="1">
      <alignment horizontal="center"/>
      <protection locked="0"/>
    </xf>
    <xf numFmtId="14" fontId="24" fillId="2" borderId="21" xfId="0" applyNumberFormat="1" applyFont="1" applyFill="1" applyBorder="1" applyAlignment="1" applyProtection="1">
      <alignment horizontal="center"/>
      <protection locked="0"/>
    </xf>
    <xf numFmtId="167" fontId="24" fillId="2" borderId="20" xfId="0" applyNumberFormat="1" applyFont="1" applyFill="1" applyBorder="1" applyAlignment="1" applyProtection="1">
      <alignment horizontal="center"/>
      <protection locked="0"/>
    </xf>
    <xf numFmtId="5" fontId="24" fillId="2" borderId="21" xfId="0" applyNumberFormat="1" applyFont="1" applyFill="1" applyBorder="1" applyProtection="1">
      <protection locked="0"/>
    </xf>
    <xf numFmtId="5" fontId="24" fillId="2" borderId="31" xfId="0" applyNumberFormat="1" applyFont="1" applyFill="1" applyBorder="1" applyProtection="1">
      <protection locked="0"/>
    </xf>
    <xf numFmtId="1" fontId="17" fillId="3" borderId="66" xfId="1" applyNumberFormat="1" applyFont="1" applyFill="1" applyBorder="1" applyAlignment="1" applyProtection="1">
      <alignment horizontal="center" vertical="center"/>
    </xf>
    <xf numFmtId="9" fontId="17" fillId="12" borderId="44" xfId="3" applyFont="1" applyFill="1" applyBorder="1" applyAlignment="1" applyProtection="1">
      <alignment horizontal="center" vertical="center"/>
    </xf>
    <xf numFmtId="167" fontId="17" fillId="0" borderId="66" xfId="0" applyNumberFormat="1" applyFont="1" applyBorder="1" applyAlignment="1">
      <alignment horizontal="center" vertical="center"/>
    </xf>
    <xf numFmtId="1" fontId="17" fillId="3" borderId="44" xfId="1" applyNumberFormat="1" applyFont="1" applyFill="1" applyBorder="1" applyAlignment="1" applyProtection="1">
      <alignment horizontal="center" vertical="center"/>
    </xf>
    <xf numFmtId="9" fontId="17" fillId="13" borderId="44" xfId="3" applyFont="1" applyFill="1" applyBorder="1" applyAlignment="1" applyProtection="1">
      <alignment horizontal="center" vertical="center"/>
    </xf>
    <xf numFmtId="167" fontId="17" fillId="0" borderId="44" xfId="0" applyNumberFormat="1" applyFont="1" applyBorder="1" applyAlignment="1">
      <alignment horizontal="center" vertical="center"/>
    </xf>
    <xf numFmtId="1" fontId="17" fillId="3" borderId="46" xfId="1" applyNumberFormat="1" applyFont="1" applyFill="1" applyBorder="1" applyAlignment="1" applyProtection="1">
      <alignment horizontal="center" vertical="center"/>
    </xf>
    <xf numFmtId="9" fontId="17" fillId="15" borderId="46" xfId="3" applyFont="1" applyFill="1" applyBorder="1" applyAlignment="1" applyProtection="1">
      <alignment horizontal="center" vertical="center"/>
    </xf>
    <xf numFmtId="167" fontId="17" fillId="0" borderId="46" xfId="0" applyNumberFormat="1" applyFont="1" applyBorder="1" applyAlignment="1">
      <alignment horizontal="center" vertical="center"/>
    </xf>
    <xf numFmtId="1" fontId="17" fillId="14" borderId="44" xfId="0" applyNumberFormat="1" applyFont="1" applyFill="1" applyBorder="1" applyAlignment="1">
      <alignment horizontal="center" vertical="center"/>
    </xf>
    <xf numFmtId="1" fontId="17" fillId="14" borderId="46" xfId="0" applyNumberFormat="1" applyFont="1" applyFill="1" applyBorder="1" applyAlignment="1">
      <alignment horizontal="center" vertical="center"/>
    </xf>
    <xf numFmtId="1" fontId="17" fillId="4" borderId="66" xfId="1" applyNumberFormat="1" applyFont="1" applyFill="1" applyBorder="1" applyAlignment="1" applyProtection="1">
      <alignment horizontal="center" vertical="center"/>
    </xf>
    <xf numFmtId="1" fontId="17" fillId="4" borderId="44" xfId="1" applyNumberFormat="1" applyFont="1" applyFill="1" applyBorder="1" applyAlignment="1" applyProtection="1">
      <alignment horizontal="center" vertical="center"/>
    </xf>
    <xf numFmtId="1" fontId="17" fillId="4" borderId="46" xfId="1" applyNumberFormat="1" applyFont="1" applyFill="1" applyBorder="1" applyAlignment="1" applyProtection="1">
      <alignment horizontal="center" vertical="center"/>
    </xf>
    <xf numFmtId="1" fontId="17" fillId="6" borderId="44" xfId="1" applyNumberFormat="1" applyFont="1" applyFill="1" applyBorder="1" applyAlignment="1" applyProtection="1">
      <alignment horizontal="center" vertical="center"/>
    </xf>
    <xf numFmtId="1" fontId="17" fillId="6" borderId="46" xfId="1" applyNumberFormat="1" applyFont="1" applyFill="1" applyBorder="1" applyAlignment="1" applyProtection="1">
      <alignment horizontal="center" vertical="center"/>
    </xf>
    <xf numFmtId="1" fontId="17" fillId="7" borderId="44" xfId="1" applyNumberFormat="1" applyFont="1" applyFill="1" applyBorder="1" applyAlignment="1" applyProtection="1">
      <alignment horizontal="center" vertical="center"/>
    </xf>
    <xf numFmtId="1" fontId="17" fillId="7" borderId="46" xfId="1" applyNumberFormat="1" applyFont="1" applyFill="1" applyBorder="1" applyAlignment="1" applyProtection="1">
      <alignment horizontal="center" vertical="center"/>
    </xf>
    <xf numFmtId="1" fontId="17" fillId="0" borderId="0" xfId="1" applyNumberFormat="1" applyFont="1" applyFill="1" applyBorder="1" applyAlignment="1" applyProtection="1">
      <alignment horizontal="center" vertical="top"/>
    </xf>
    <xf numFmtId="9" fontId="17" fillId="0" borderId="0" xfId="3" applyFont="1" applyFill="1" applyBorder="1" applyAlignment="1" applyProtection="1">
      <alignment vertical="top"/>
    </xf>
    <xf numFmtId="164" fontId="26" fillId="0" borderId="0" xfId="0" applyNumberFormat="1" applyFont="1" applyAlignment="1">
      <alignment horizontal="center"/>
    </xf>
    <xf numFmtId="164" fontId="17" fillId="0" borderId="0" xfId="0" applyNumberFormat="1" applyFont="1" applyAlignment="1">
      <alignment vertical="top"/>
    </xf>
    <xf numFmtId="0" fontId="22" fillId="2" borderId="42" xfId="0" applyFont="1" applyFill="1" applyBorder="1" applyProtection="1">
      <protection locked="0"/>
    </xf>
    <xf numFmtId="5" fontId="24" fillId="2" borderId="27" xfId="0" applyNumberFormat="1" applyFont="1" applyFill="1" applyBorder="1" applyProtection="1">
      <protection locked="0"/>
    </xf>
    <xf numFmtId="14" fontId="24" fillId="2" borderId="20" xfId="0" applyNumberFormat="1" applyFont="1" applyFill="1" applyBorder="1" applyAlignment="1" applyProtection="1">
      <alignment horizontal="center"/>
      <protection locked="0"/>
    </xf>
    <xf numFmtId="5" fontId="24" fillId="2" borderId="20" xfId="0" applyNumberFormat="1" applyFont="1" applyFill="1" applyBorder="1" applyProtection="1">
      <protection locked="0"/>
    </xf>
    <xf numFmtId="7" fontId="17" fillId="0" borderId="0" xfId="0" applyNumberFormat="1" applyFont="1" applyAlignment="1">
      <alignment vertical="center" wrapText="1"/>
    </xf>
    <xf numFmtId="0" fontId="17" fillId="0" borderId="0" xfId="0" applyFont="1" applyAlignment="1">
      <alignment vertical="center" wrapText="1"/>
    </xf>
    <xf numFmtId="0" fontId="17" fillId="0" borderId="0" xfId="0" applyFont="1" applyAlignment="1">
      <alignment horizontal="right" vertical="center" wrapText="1"/>
    </xf>
    <xf numFmtId="0" fontId="17" fillId="2" borderId="10" xfId="0" applyFont="1" applyFill="1" applyBorder="1" applyAlignment="1" applyProtection="1">
      <alignment horizontal="center"/>
      <protection locked="0"/>
    </xf>
    <xf numFmtId="0" fontId="17" fillId="2" borderId="20" xfId="0" applyFont="1" applyFill="1" applyBorder="1" applyAlignment="1" applyProtection="1">
      <alignment horizontal="center"/>
      <protection locked="0"/>
    </xf>
    <xf numFmtId="0" fontId="22" fillId="2" borderId="26" xfId="0" applyFont="1" applyFill="1" applyBorder="1" applyProtection="1">
      <protection locked="0"/>
    </xf>
    <xf numFmtId="5" fontId="24" fillId="2" borderId="61" xfId="0" applyNumberFormat="1" applyFont="1" applyFill="1" applyBorder="1" applyProtection="1">
      <protection locked="0"/>
    </xf>
    <xf numFmtId="14" fontId="24" fillId="2" borderId="56" xfId="0" applyNumberFormat="1" applyFont="1" applyFill="1" applyBorder="1" applyAlignment="1" applyProtection="1">
      <alignment horizontal="center"/>
      <protection locked="0"/>
    </xf>
    <xf numFmtId="49" fontId="17" fillId="0" borderId="0" xfId="0" applyNumberFormat="1" applyFont="1"/>
    <xf numFmtId="49" fontId="7" fillId="0" borderId="0" xfId="6" applyNumberFormat="1" applyFont="1" applyAlignment="1" applyProtection="1">
      <alignment horizontal="center" wrapText="1"/>
    </xf>
    <xf numFmtId="5" fontId="8" fillId="0" borderId="0" xfId="7" applyNumberFormat="1" applyFont="1" applyAlignment="1" applyProtection="1">
      <alignment horizontal="center"/>
    </xf>
    <xf numFmtId="5" fontId="4" fillId="0" borderId="0" xfId="7" quotePrefix="1" applyNumberFormat="1" applyFont="1" applyProtection="1"/>
    <xf numFmtId="0" fontId="11" fillId="0" borderId="0" xfId="0" applyFont="1"/>
    <xf numFmtId="169" fontId="7" fillId="0" borderId="0" xfId="4" quotePrefix="1" applyNumberFormat="1" applyFont="1" applyAlignment="1">
      <alignment horizontal="center"/>
    </xf>
    <xf numFmtId="169" fontId="8" fillId="0" borderId="0" xfId="4" applyNumberFormat="1" applyFont="1"/>
    <xf numFmtId="164" fontId="4" fillId="0" borderId="0" xfId="5" applyNumberFormat="1" applyFont="1"/>
    <xf numFmtId="5" fontId="1" fillId="0" borderId="0" xfId="7" quotePrefix="1" applyNumberFormat="1" applyFont="1" applyAlignment="1" applyProtection="1">
      <alignment horizontal="center"/>
    </xf>
    <xf numFmtId="164" fontId="4" fillId="0" borderId="0" xfId="5" quotePrefix="1" applyNumberFormat="1" applyFont="1"/>
    <xf numFmtId="164" fontId="1" fillId="0" borderId="0" xfId="8" applyNumberFormat="1" applyFont="1"/>
    <xf numFmtId="169" fontId="8" fillId="0" borderId="0" xfId="4" quotePrefix="1" applyNumberFormat="1" applyFont="1"/>
    <xf numFmtId="169" fontId="11" fillId="0" borderId="0" xfId="0" applyNumberFormat="1" applyFont="1"/>
    <xf numFmtId="0" fontId="11" fillId="0" borderId="14" xfId="0" applyFont="1" applyBorder="1" applyAlignment="1">
      <alignment vertical="center" wrapText="1"/>
    </xf>
    <xf numFmtId="0" fontId="0" fillId="0" borderId="14" xfId="0" applyBorder="1"/>
    <xf numFmtId="164" fontId="27" fillId="0" borderId="0" xfId="0" applyNumberFormat="1" applyFont="1"/>
    <xf numFmtId="49" fontId="11" fillId="0" borderId="14" xfId="0" applyNumberFormat="1" applyFont="1" applyBorder="1" applyAlignment="1">
      <alignment vertical="center" wrapText="1"/>
    </xf>
    <xf numFmtId="0" fontId="12" fillId="0" borderId="0" xfId="0" applyFont="1" applyAlignment="1">
      <alignment horizontal="center"/>
    </xf>
    <xf numFmtId="167" fontId="9" fillId="0" borderId="0" xfId="2" applyNumberFormat="1" applyFont="1" applyFill="1" applyBorder="1" applyAlignment="1" applyProtection="1">
      <alignment horizontal="center"/>
    </xf>
    <xf numFmtId="0" fontId="12" fillId="0" borderId="39" xfId="0" applyFont="1" applyBorder="1" applyAlignment="1">
      <alignment horizontal="center"/>
    </xf>
    <xf numFmtId="0" fontId="12" fillId="0" borderId="11" xfId="0" applyFont="1" applyBorder="1" applyAlignment="1">
      <alignment horizontal="center" vertical="center" wrapText="1"/>
    </xf>
    <xf numFmtId="167" fontId="29" fillId="0" borderId="0" xfId="2" applyNumberFormat="1" applyFont="1" applyFill="1" applyBorder="1" applyAlignment="1" applyProtection="1">
      <alignment horizontal="center"/>
    </xf>
    <xf numFmtId="167" fontId="9" fillId="0" borderId="43" xfId="2" applyNumberFormat="1" applyFont="1" applyFill="1" applyBorder="1" applyAlignment="1" applyProtection="1">
      <alignment horizontal="center"/>
    </xf>
    <xf numFmtId="167" fontId="9" fillId="0" borderId="65" xfId="2" applyNumberFormat="1" applyFont="1" applyFill="1" applyBorder="1" applyAlignment="1" applyProtection="1">
      <alignment horizontal="center"/>
    </xf>
    <xf numFmtId="167" fontId="9" fillId="0" borderId="33" xfId="2" applyNumberFormat="1" applyFont="1" applyFill="1" applyBorder="1" applyAlignment="1" applyProtection="1">
      <alignment horizontal="center"/>
    </xf>
    <xf numFmtId="167" fontId="9" fillId="0" borderId="19" xfId="2" applyNumberFormat="1" applyFont="1" applyFill="1" applyBorder="1" applyAlignment="1" applyProtection="1">
      <alignment horizontal="center"/>
    </xf>
    <xf numFmtId="10" fontId="11" fillId="0" borderId="32" xfId="0" applyNumberFormat="1" applyFont="1" applyBorder="1" applyAlignment="1">
      <alignment horizontal="center"/>
    </xf>
    <xf numFmtId="10" fontId="11" fillId="0" borderId="10" xfId="3" applyNumberFormat="1" applyFont="1" applyFill="1" applyBorder="1" applyAlignment="1" applyProtection="1">
      <alignment horizontal="center"/>
    </xf>
    <xf numFmtId="10" fontId="11" fillId="0" borderId="10" xfId="0" applyNumberFormat="1" applyFont="1" applyBorder="1" applyAlignment="1">
      <alignment horizontal="center"/>
    </xf>
    <xf numFmtId="10" fontId="11" fillId="0" borderId="21" xfId="0" applyNumberFormat="1" applyFont="1" applyBorder="1" applyAlignment="1">
      <alignment horizontal="center"/>
    </xf>
    <xf numFmtId="167" fontId="9" fillId="0" borderId="45" xfId="2" applyNumberFormat="1" applyFont="1" applyFill="1" applyBorder="1" applyAlignment="1" applyProtection="1">
      <alignment horizontal="center"/>
    </xf>
    <xf numFmtId="167" fontId="9" fillId="0" borderId="17" xfId="2" applyNumberFormat="1" applyFont="1" applyFill="1" applyBorder="1" applyAlignment="1" applyProtection="1">
      <alignment horizontal="center"/>
    </xf>
    <xf numFmtId="0" fontId="14" fillId="0" borderId="14" xfId="0" applyFont="1" applyBorder="1" applyAlignment="1">
      <alignment horizontal="center" vertical="center"/>
    </xf>
    <xf numFmtId="0" fontId="15" fillId="0" borderId="14" xfId="0" applyFont="1" applyBorder="1"/>
    <xf numFmtId="14" fontId="0" fillId="0" borderId="14" xfId="0" applyNumberFormat="1" applyBorder="1"/>
    <xf numFmtId="0" fontId="0" fillId="0" borderId="14" xfId="0" applyBorder="1" applyAlignment="1">
      <alignment wrapText="1"/>
    </xf>
    <xf numFmtId="0" fontId="23" fillId="2" borderId="56" xfId="0" applyFont="1" applyFill="1" applyBorder="1" applyAlignment="1" applyProtection="1">
      <alignment horizontal="center"/>
      <protection locked="0"/>
    </xf>
    <xf numFmtId="5" fontId="24" fillId="0" borderId="56" xfId="0" applyNumberFormat="1" applyFont="1" applyBorder="1" applyAlignment="1">
      <alignment horizontal="center"/>
    </xf>
    <xf numFmtId="0" fontId="0" fillId="0" borderId="14" xfId="0" applyBorder="1" applyAlignment="1">
      <alignment vertical="center" wrapText="1"/>
    </xf>
    <xf numFmtId="0" fontId="31" fillId="0" borderId="14" xfId="0" applyFont="1" applyBorder="1" applyAlignment="1">
      <alignment horizontal="center" vertical="center"/>
    </xf>
    <xf numFmtId="14" fontId="32" fillId="0" borderId="14" xfId="9" quotePrefix="1" applyNumberFormat="1" applyFont="1" applyBorder="1"/>
    <xf numFmtId="14" fontId="31" fillId="0" borderId="14" xfId="0" applyNumberFormat="1" applyFont="1" applyBorder="1"/>
    <xf numFmtId="14" fontId="11" fillId="0" borderId="14" xfId="0" quotePrefix="1" applyNumberFormat="1" applyFont="1" applyBorder="1" applyAlignment="1">
      <alignment vertical="center"/>
    </xf>
    <xf numFmtId="14" fontId="11" fillId="0" borderId="14" xfId="0" quotePrefix="1" applyNumberFormat="1" applyFont="1" applyBorder="1" applyAlignment="1">
      <alignment horizontal="right"/>
    </xf>
    <xf numFmtId="1" fontId="0" fillId="0" borderId="0" xfId="0" applyNumberFormat="1"/>
    <xf numFmtId="14" fontId="11" fillId="0" borderId="14" xfId="0" applyNumberFormat="1" applyFont="1" applyBorder="1" applyAlignment="1">
      <alignment vertical="center"/>
    </xf>
    <xf numFmtId="0" fontId="11" fillId="0" borderId="14" xfId="0" applyFont="1" applyBorder="1" applyAlignment="1">
      <alignment vertical="center"/>
    </xf>
    <xf numFmtId="49" fontId="11" fillId="0" borderId="3" xfId="0" applyNumberFormat="1" applyFont="1" applyBorder="1" applyAlignment="1">
      <alignment vertical="center" wrapText="1"/>
    </xf>
    <xf numFmtId="49" fontId="11" fillId="0" borderId="14" xfId="0" quotePrefix="1" applyNumberFormat="1" applyFont="1" applyBorder="1" applyAlignment="1">
      <alignment horizontal="right" vertical="center"/>
    </xf>
    <xf numFmtId="49" fontId="7" fillId="0" borderId="2" xfId="6" applyNumberFormat="1" applyFont="1" applyBorder="1" applyAlignment="1" applyProtection="1">
      <alignment horizontal="center" wrapText="1"/>
    </xf>
    <xf numFmtId="0" fontId="0" fillId="0" borderId="2" xfId="0" applyBorder="1"/>
    <xf numFmtId="1" fontId="0" fillId="0" borderId="2" xfId="0" applyNumberFormat="1" applyBorder="1"/>
    <xf numFmtId="166" fontId="40" fillId="0" borderId="0" xfId="13" applyNumberFormat="1" applyFont="1" applyFill="1" applyBorder="1" applyAlignment="1" applyProtection="1">
      <alignment horizontal="center"/>
    </xf>
    <xf numFmtId="43" fontId="32" fillId="0" borderId="0" xfId="13" applyFont="1" applyFill="1" applyBorder="1" applyAlignment="1" applyProtection="1">
      <alignment vertical="center"/>
    </xf>
    <xf numFmtId="166" fontId="32" fillId="0" borderId="70" xfId="13" applyNumberFormat="1" applyFont="1" applyFill="1" applyBorder="1" applyAlignment="1" applyProtection="1">
      <alignment horizontal="left" vertical="center" wrapText="1"/>
    </xf>
    <xf numFmtId="1" fontId="32" fillId="2" borderId="29" xfId="13" applyNumberFormat="1" applyFont="1" applyFill="1" applyBorder="1" applyAlignment="1" applyProtection="1">
      <alignment horizontal="center" vertical="center"/>
      <protection locked="0"/>
    </xf>
    <xf numFmtId="1" fontId="30" fillId="0" borderId="31" xfId="13" applyNumberFormat="1" applyFont="1" applyFill="1" applyBorder="1" applyAlignment="1" applyProtection="1">
      <alignment horizontal="center" vertical="center"/>
    </xf>
    <xf numFmtId="14" fontId="32" fillId="2" borderId="1" xfId="10" applyNumberFormat="1" applyFont="1" applyFill="1" applyBorder="1" applyAlignment="1" applyProtection="1">
      <alignment horizontal="center" vertical="center"/>
      <protection locked="0"/>
    </xf>
    <xf numFmtId="9" fontId="17" fillId="0" borderId="29" xfId="3" applyFont="1" applyFill="1" applyBorder="1" applyAlignment="1" applyProtection="1">
      <alignment horizontal="center" vertical="center"/>
    </xf>
    <xf numFmtId="9" fontId="17" fillId="11" borderId="68" xfId="0" applyNumberFormat="1" applyFont="1" applyFill="1" applyBorder="1" applyAlignment="1">
      <alignment horizontal="center" vertical="center"/>
    </xf>
    <xf numFmtId="44" fontId="32" fillId="0" borderId="1" xfId="11" applyFont="1" applyFill="1" applyBorder="1" applyAlignment="1" applyProtection="1">
      <alignment horizontal="center" vertical="center"/>
    </xf>
    <xf numFmtId="44" fontId="32" fillId="0" borderId="57" xfId="11" applyFont="1" applyFill="1" applyBorder="1" applyAlignment="1" applyProtection="1">
      <alignment horizontal="center" vertical="center"/>
    </xf>
    <xf numFmtId="44" fontId="32" fillId="0" borderId="63" xfId="11" applyFont="1" applyFill="1" applyBorder="1" applyAlignment="1" applyProtection="1">
      <alignment horizontal="center" vertical="center"/>
    </xf>
    <xf numFmtId="44" fontId="32" fillId="0" borderId="62" xfId="11" applyFont="1" applyFill="1" applyBorder="1" applyAlignment="1" applyProtection="1">
      <alignment horizontal="center" vertical="center"/>
    </xf>
    <xf numFmtId="1" fontId="32" fillId="2" borderId="26" xfId="10" applyNumberFormat="1" applyFont="1" applyFill="1" applyBorder="1" applyAlignment="1" applyProtection="1">
      <alignment vertical="center"/>
      <protection locked="0"/>
    </xf>
    <xf numFmtId="44" fontId="32" fillId="2" borderId="26" xfId="11" applyFont="1" applyFill="1" applyBorder="1" applyAlignment="1" applyProtection="1">
      <alignment vertical="center"/>
      <protection locked="0"/>
    </xf>
    <xf numFmtId="44" fontId="32" fillId="2" borderId="27" xfId="11" applyFont="1" applyFill="1" applyBorder="1" applyAlignment="1" applyProtection="1">
      <alignment vertical="center"/>
      <protection locked="0"/>
    </xf>
    <xf numFmtId="44" fontId="32" fillId="0" borderId="68" xfId="11" applyFont="1" applyBorder="1" applyAlignment="1" applyProtection="1">
      <alignment vertical="center"/>
    </xf>
    <xf numFmtId="1" fontId="32" fillId="2" borderId="14" xfId="10" applyNumberFormat="1" applyFont="1" applyFill="1" applyBorder="1" applyAlignment="1" applyProtection="1">
      <alignment vertical="center"/>
      <protection locked="0"/>
    </xf>
    <xf numFmtId="44" fontId="32" fillId="2" borderId="14" xfId="11" applyFont="1" applyFill="1" applyBorder="1" applyAlignment="1" applyProtection="1">
      <alignment vertical="center"/>
      <protection locked="0"/>
    </xf>
    <xf numFmtId="44" fontId="32" fillId="2" borderId="29" xfId="11" applyFont="1" applyFill="1" applyBorder="1" applyAlignment="1" applyProtection="1">
      <alignment vertical="center"/>
      <protection locked="0"/>
    </xf>
    <xf numFmtId="44" fontId="32" fillId="0" borderId="44" xfId="11" applyFont="1" applyBorder="1" applyAlignment="1" applyProtection="1">
      <alignment vertical="center"/>
    </xf>
    <xf numFmtId="1" fontId="32" fillId="2" borderId="4" xfId="10" applyNumberFormat="1" applyFont="1" applyFill="1" applyBorder="1" applyAlignment="1" applyProtection="1">
      <alignment vertical="center"/>
      <protection locked="0"/>
    </xf>
    <xf numFmtId="1" fontId="32" fillId="2" borderId="21" xfId="10" applyNumberFormat="1" applyFont="1" applyFill="1" applyBorder="1" applyAlignment="1" applyProtection="1">
      <alignment vertical="center"/>
      <protection locked="0"/>
    </xf>
    <xf numFmtId="44" fontId="32" fillId="2" borderId="21" xfId="11" applyFont="1" applyFill="1" applyBorder="1" applyAlignment="1" applyProtection="1">
      <alignment vertical="center"/>
      <protection locked="0"/>
    </xf>
    <xf numFmtId="44" fontId="32" fillId="2" borderId="31" xfId="11" applyFont="1" applyFill="1" applyBorder="1" applyAlignment="1" applyProtection="1">
      <alignment vertical="center"/>
      <protection locked="0"/>
    </xf>
    <xf numFmtId="44" fontId="32" fillId="0" borderId="46" xfId="11" applyFont="1" applyBorder="1" applyAlignment="1" applyProtection="1">
      <alignment vertical="center"/>
    </xf>
    <xf numFmtId="165" fontId="32" fillId="0" borderId="9" xfId="12" applyNumberFormat="1" applyFont="1" applyBorder="1" applyAlignment="1" applyProtection="1">
      <alignment vertical="center"/>
    </xf>
    <xf numFmtId="167" fontId="29" fillId="0" borderId="14" xfId="11" applyNumberFormat="1" applyFont="1" applyFill="1" applyBorder="1" applyAlignment="1" applyProtection="1">
      <alignment horizontal="center" vertical="center"/>
    </xf>
    <xf numFmtId="167" fontId="29" fillId="0" borderId="29" xfId="11" applyNumberFormat="1" applyFont="1" applyFill="1" applyBorder="1" applyAlignment="1" applyProtection="1">
      <alignment horizontal="center" vertical="center"/>
    </xf>
    <xf numFmtId="167" fontId="29" fillId="0" borderId="21" xfId="11" applyNumberFormat="1" applyFont="1" applyFill="1" applyBorder="1" applyAlignment="1" applyProtection="1">
      <alignment horizontal="center" vertical="center"/>
    </xf>
    <xf numFmtId="167" fontId="29" fillId="0" borderId="31" xfId="11" applyNumberFormat="1" applyFont="1" applyFill="1" applyBorder="1" applyAlignment="1" applyProtection="1">
      <alignment horizontal="center" vertical="center"/>
    </xf>
    <xf numFmtId="1" fontId="37" fillId="0" borderId="14" xfId="11" applyNumberFormat="1" applyFont="1" applyFill="1" applyBorder="1" applyAlignment="1" applyProtection="1">
      <alignment horizontal="center" vertical="center"/>
    </xf>
    <xf numFmtId="49" fontId="32" fillId="2" borderId="1" xfId="10" applyNumberFormat="1" applyFont="1" applyFill="1" applyBorder="1" applyAlignment="1" applyProtection="1">
      <alignment horizontal="center" vertical="center"/>
      <protection locked="0"/>
    </xf>
    <xf numFmtId="0" fontId="21" fillId="0" borderId="3"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xf numFmtId="0" fontId="20" fillId="0" borderId="0" xfId="0" quotePrefix="1" applyFont="1" applyAlignment="1">
      <alignment vertical="center" wrapText="1"/>
    </xf>
    <xf numFmtId="0" fontId="20" fillId="0" borderId="50" xfId="0" quotePrefix="1" applyFont="1" applyBorder="1" applyAlignment="1">
      <alignment vertical="center" wrapText="1"/>
    </xf>
    <xf numFmtId="0" fontId="20" fillId="0" borderId="23" xfId="0" quotePrefix="1" applyFont="1" applyBorder="1" applyAlignment="1">
      <alignment vertical="center" wrapText="1"/>
    </xf>
    <xf numFmtId="0" fontId="20" fillId="0" borderId="24" xfId="0" quotePrefix="1" applyFont="1" applyBorder="1" applyAlignment="1">
      <alignment vertical="center" wrapText="1"/>
    </xf>
    <xf numFmtId="0" fontId="20" fillId="0" borderId="37" xfId="0" quotePrefix="1" applyFont="1" applyBorder="1" applyAlignment="1">
      <alignment vertical="center" wrapText="1"/>
    </xf>
    <xf numFmtId="0" fontId="20" fillId="0" borderId="49" xfId="0" quotePrefix="1" applyFont="1" applyBorder="1" applyAlignment="1">
      <alignment vertical="center" wrapText="1"/>
    </xf>
    <xf numFmtId="0" fontId="9" fillId="0" borderId="47" xfId="0" applyFont="1" applyBorder="1" applyAlignment="1">
      <alignment horizontal="center"/>
    </xf>
    <xf numFmtId="0" fontId="6" fillId="9" borderId="0" xfId="0" applyFont="1" applyFill="1"/>
    <xf numFmtId="0" fontId="17" fillId="0" borderId="10" xfId="0" applyFont="1" applyBorder="1" applyAlignment="1" applyProtection="1">
      <alignment horizontal="center"/>
      <protection locked="0"/>
    </xf>
    <xf numFmtId="5" fontId="25" fillId="0" borderId="7" xfId="0" applyNumberFormat="1" applyFont="1" applyBorder="1" applyAlignment="1" applyProtection="1">
      <alignment horizontal="center"/>
      <protection locked="0"/>
    </xf>
    <xf numFmtId="0" fontId="17" fillId="0" borderId="21" xfId="0" applyFont="1" applyBorder="1" applyAlignment="1" applyProtection="1">
      <alignment horizontal="center"/>
      <protection locked="0"/>
    </xf>
    <xf numFmtId="5" fontId="25" fillId="0" borderId="16" xfId="0" applyNumberFormat="1" applyFont="1" applyBorder="1" applyAlignment="1" applyProtection="1">
      <alignment horizontal="center"/>
      <protection locked="0"/>
    </xf>
    <xf numFmtId="169" fontId="32" fillId="0" borderId="0" xfId="10" applyFont="1"/>
    <xf numFmtId="169" fontId="30" fillId="9" borderId="0" xfId="10" applyFont="1" applyFill="1"/>
    <xf numFmtId="169" fontId="32" fillId="9" borderId="0" xfId="10" applyFont="1" applyFill="1"/>
    <xf numFmtId="169" fontId="30" fillId="0" borderId="0" xfId="10" applyFont="1"/>
    <xf numFmtId="14" fontId="30" fillId="0" borderId="0" xfId="10" applyNumberFormat="1" applyFont="1" applyAlignment="1">
      <alignment horizontal="left"/>
    </xf>
    <xf numFmtId="169" fontId="32" fillId="0" borderId="0" xfId="10" applyFont="1" applyAlignment="1">
      <alignment horizontal="left"/>
    </xf>
    <xf numFmtId="169" fontId="32" fillId="0" borderId="0" xfId="10" applyFont="1" applyAlignment="1">
      <alignment horizontal="centerContinuous"/>
    </xf>
    <xf numFmtId="0" fontId="35" fillId="9" borderId="0" xfId="10" applyNumberFormat="1" applyFont="1" applyFill="1"/>
    <xf numFmtId="169" fontId="35" fillId="0" borderId="0" xfId="10" applyFont="1"/>
    <xf numFmtId="169" fontId="29" fillId="0" borderId="0" xfId="10" applyFont="1"/>
    <xf numFmtId="164" fontId="36" fillId="0" borderId="0" xfId="10" applyNumberFormat="1" applyFont="1" applyAlignment="1">
      <alignment horizontal="center" vertical="center"/>
    </xf>
    <xf numFmtId="1" fontId="37" fillId="0" borderId="14" xfId="10" applyNumberFormat="1" applyFont="1" applyBorder="1" applyAlignment="1">
      <alignment horizontal="center" vertical="center"/>
    </xf>
    <xf numFmtId="1" fontId="37" fillId="0" borderId="29" xfId="10" applyNumberFormat="1" applyFont="1" applyBorder="1" applyAlignment="1">
      <alignment horizontal="center" vertical="center"/>
    </xf>
    <xf numFmtId="169" fontId="29" fillId="0" borderId="59" xfId="10" applyFont="1" applyBorder="1" applyAlignment="1">
      <alignment horizontal="center" vertical="center"/>
    </xf>
    <xf numFmtId="169" fontId="29" fillId="0" borderId="15" xfId="10" applyFont="1" applyBorder="1" applyAlignment="1">
      <alignment horizontal="center" vertical="center"/>
    </xf>
    <xf numFmtId="169" fontId="30" fillId="0" borderId="5" xfId="10" applyFont="1" applyBorder="1" applyAlignment="1">
      <alignment horizontal="centerContinuous" vertical="center" wrapText="1"/>
    </xf>
    <xf numFmtId="169" fontId="30" fillId="0" borderId="60" xfId="10" applyFont="1" applyBorder="1" applyAlignment="1">
      <alignment horizontal="centerContinuous" vertical="center" wrapText="1"/>
    </xf>
    <xf numFmtId="169" fontId="30" fillId="0" borderId="7" xfId="10" applyFont="1" applyBorder="1" applyAlignment="1">
      <alignment horizontal="center" vertical="center" wrapText="1"/>
    </xf>
    <xf numFmtId="169" fontId="37" fillId="0" borderId="55" xfId="10" applyFont="1" applyBorder="1" applyAlignment="1">
      <alignment horizontal="center" vertical="center" wrapText="1"/>
    </xf>
    <xf numFmtId="169" fontId="37" fillId="0" borderId="9" xfId="10" applyFont="1" applyBorder="1" applyAlignment="1">
      <alignment horizontal="center" vertical="center" wrapText="1"/>
    </xf>
    <xf numFmtId="169" fontId="30" fillId="0" borderId="54" xfId="10" applyFont="1" applyBorder="1" applyAlignment="1">
      <alignment horizontal="center" vertical="center" wrapText="1"/>
    </xf>
    <xf numFmtId="169" fontId="29" fillId="0" borderId="1" xfId="10" applyFont="1" applyBorder="1" applyAlignment="1">
      <alignment horizontal="center" vertical="center"/>
    </xf>
    <xf numFmtId="169" fontId="29" fillId="0" borderId="57" xfId="10" applyFont="1" applyBorder="1" applyAlignment="1">
      <alignment horizontal="center" vertical="center"/>
    </xf>
    <xf numFmtId="169" fontId="29" fillId="0" borderId="69" xfId="10" applyFont="1" applyBorder="1" applyAlignment="1">
      <alignment horizontal="center" vertical="center"/>
    </xf>
    <xf numFmtId="169" fontId="29" fillId="0" borderId="20" xfId="10" applyFont="1" applyBorder="1" applyAlignment="1">
      <alignment horizontal="center" vertical="center"/>
    </xf>
    <xf numFmtId="169" fontId="29" fillId="0" borderId="62" xfId="10" applyFont="1" applyBorder="1" applyAlignment="1">
      <alignment horizontal="center" vertical="center"/>
    </xf>
    <xf numFmtId="169" fontId="29" fillId="0" borderId="37" xfId="10" applyFont="1" applyBorder="1" applyAlignment="1">
      <alignment horizontal="center"/>
    </xf>
    <xf numFmtId="169" fontId="29" fillId="0" borderId="23" xfId="10" applyFont="1" applyBorder="1" applyAlignment="1">
      <alignment horizontal="center"/>
    </xf>
    <xf numFmtId="164" fontId="32" fillId="10" borderId="62" xfId="10" applyNumberFormat="1" applyFont="1" applyFill="1" applyBorder="1" applyAlignment="1">
      <alignment horizontal="center" vertical="center"/>
    </xf>
    <xf numFmtId="164" fontId="32" fillId="10" borderId="57" xfId="10" applyNumberFormat="1" applyFont="1" applyFill="1" applyBorder="1" applyAlignment="1">
      <alignment horizontal="center" vertical="center"/>
    </xf>
    <xf numFmtId="2" fontId="40" fillId="0" borderId="0" xfId="10" applyNumberFormat="1" applyFont="1"/>
    <xf numFmtId="164" fontId="32" fillId="10" borderId="63" xfId="10" applyNumberFormat="1" applyFont="1" applyFill="1" applyBorder="1" applyAlignment="1">
      <alignment horizontal="center" vertical="center"/>
    </xf>
    <xf numFmtId="169" fontId="41" fillId="0" borderId="0" xfId="10" applyFont="1" applyAlignment="1">
      <alignment horizontal="right"/>
    </xf>
    <xf numFmtId="1" fontId="32" fillId="0" borderId="9" xfId="10" applyNumberFormat="1" applyFont="1" applyBorder="1" applyAlignment="1">
      <alignment vertical="center"/>
    </xf>
    <xf numFmtId="1" fontId="32" fillId="0" borderId="17" xfId="10" applyNumberFormat="1" applyFont="1" applyBorder="1" applyAlignment="1">
      <alignment vertical="center"/>
    </xf>
    <xf numFmtId="169" fontId="37" fillId="0" borderId="0" xfId="10" applyFont="1"/>
    <xf numFmtId="169" fontId="42" fillId="0" borderId="0" xfId="10" applyFont="1"/>
    <xf numFmtId="169" fontId="32" fillId="0" borderId="0" xfId="10" applyFont="1" applyAlignment="1">
      <alignment horizontal="right"/>
    </xf>
    <xf numFmtId="49" fontId="35" fillId="0" borderId="0" xfId="10" applyNumberFormat="1" applyFont="1"/>
    <xf numFmtId="49" fontId="32" fillId="0" borderId="0" xfId="10" applyNumberFormat="1" applyFont="1"/>
    <xf numFmtId="169" fontId="30" fillId="0" borderId="0" xfId="10" applyFont="1" applyAlignment="1">
      <alignment horizontal="center"/>
    </xf>
    <xf numFmtId="169" fontId="44" fillId="0" borderId="0" xfId="10" applyFont="1"/>
    <xf numFmtId="169" fontId="32" fillId="0" borderId="0" xfId="10" applyFont="1" applyAlignment="1">
      <alignment vertical="center"/>
    </xf>
    <xf numFmtId="169" fontId="32" fillId="0" borderId="0" xfId="10" applyFont="1" applyAlignment="1">
      <alignment horizontal="left" vertical="center"/>
    </xf>
    <xf numFmtId="49" fontId="35" fillId="9" borderId="0" xfId="10" applyNumberFormat="1" applyFont="1" applyFill="1" applyAlignment="1">
      <alignment vertical="center"/>
    </xf>
    <xf numFmtId="0" fontId="40" fillId="0" borderId="0" xfId="10" applyNumberFormat="1" applyFont="1" applyAlignment="1">
      <alignment horizontal="right"/>
    </xf>
    <xf numFmtId="169" fontId="40" fillId="0" borderId="0" xfId="10" applyFont="1"/>
    <xf numFmtId="49" fontId="32" fillId="9" borderId="0" xfId="10" applyNumberFormat="1" applyFont="1" applyFill="1" applyAlignment="1">
      <alignment vertical="center"/>
    </xf>
    <xf numFmtId="166" fontId="40" fillId="0" borderId="0" xfId="10" applyNumberFormat="1" applyFont="1"/>
    <xf numFmtId="169" fontId="40" fillId="0" borderId="0" xfId="10" applyFont="1" applyAlignment="1">
      <alignment horizontal="left"/>
    </xf>
    <xf numFmtId="169" fontId="46" fillId="0" borderId="0" xfId="10" applyFont="1" applyAlignment="1">
      <alignment horizontal="left" vertical="center" wrapText="1"/>
    </xf>
    <xf numFmtId="3" fontId="40" fillId="0" borderId="0" xfId="10" applyNumberFormat="1" applyFont="1"/>
    <xf numFmtId="166" fontId="40" fillId="0" borderId="0" xfId="10" applyNumberFormat="1" applyFont="1" applyAlignment="1">
      <alignment horizontal="center" vertical="center"/>
    </xf>
    <xf numFmtId="169" fontId="40" fillId="0" borderId="0" xfId="10" applyFont="1" applyAlignment="1">
      <alignment wrapText="1"/>
    </xf>
    <xf numFmtId="169" fontId="40" fillId="0" borderId="0" xfId="10" applyFont="1" applyAlignment="1">
      <alignment horizontal="center" vertical="center"/>
    </xf>
    <xf numFmtId="169" fontId="40" fillId="0" borderId="0" xfId="10" applyFont="1" applyAlignment="1">
      <alignment horizontal="left" vertical="center"/>
    </xf>
    <xf numFmtId="169" fontId="30" fillId="0" borderId="53" xfId="10" applyFont="1" applyBorder="1" applyAlignment="1">
      <alignment horizontal="left" vertical="center"/>
    </xf>
    <xf numFmtId="0" fontId="30" fillId="0" borderId="37" xfId="10" applyNumberFormat="1" applyFont="1" applyBorder="1" applyAlignment="1">
      <alignment vertical="top" wrapText="1"/>
    </xf>
    <xf numFmtId="49" fontId="32" fillId="0" borderId="0" xfId="10" applyNumberFormat="1" applyFont="1" applyAlignment="1">
      <alignment vertical="top" wrapText="1"/>
    </xf>
    <xf numFmtId="49" fontId="46" fillId="0" borderId="0" xfId="10" applyNumberFormat="1" applyFont="1" applyAlignment="1">
      <alignment horizontal="left" vertical="center" wrapText="1"/>
    </xf>
    <xf numFmtId="10" fontId="11" fillId="0" borderId="21" xfId="3" applyNumberFormat="1" applyFont="1" applyFill="1" applyBorder="1" applyAlignment="1" applyProtection="1">
      <alignment horizontal="center"/>
    </xf>
    <xf numFmtId="166" fontId="32" fillId="0" borderId="52" xfId="13" applyNumberFormat="1" applyFont="1" applyFill="1" applyBorder="1" applyAlignment="1" applyProtection="1">
      <alignment horizontal="left" vertical="center" wrapText="1"/>
    </xf>
    <xf numFmtId="166" fontId="32" fillId="0" borderId="25" xfId="13" applyNumberFormat="1" applyFont="1" applyFill="1" applyBorder="1" applyAlignment="1" applyProtection="1">
      <alignment horizontal="left" vertical="center" wrapText="1"/>
    </xf>
    <xf numFmtId="0" fontId="18" fillId="0" borderId="5" xfId="0" applyFont="1" applyBorder="1" applyAlignment="1">
      <alignment horizontal="center" vertical="center"/>
    </xf>
    <xf numFmtId="7" fontId="17" fillId="11" borderId="68" xfId="0" applyNumberFormat="1" applyFont="1" applyFill="1" applyBorder="1" applyAlignment="1">
      <alignment horizontal="center" vertical="center"/>
    </xf>
    <xf numFmtId="16" fontId="12" fillId="0" borderId="4" xfId="0" quotePrefix="1" applyNumberFormat="1" applyFont="1" applyBorder="1" applyAlignment="1">
      <alignment horizontal="center"/>
    </xf>
    <xf numFmtId="1" fontId="12" fillId="0" borderId="71" xfId="2" quotePrefix="1" applyNumberFormat="1" applyFont="1" applyFill="1" applyBorder="1" applyAlignment="1" applyProtection="1">
      <alignment horizontal="center"/>
    </xf>
    <xf numFmtId="167" fontId="9" fillId="0" borderId="25" xfId="2" applyNumberFormat="1" applyFont="1" applyFill="1" applyBorder="1" applyAlignment="1" applyProtection="1">
      <alignment horizontal="center"/>
    </xf>
    <xf numFmtId="167" fontId="9" fillId="0" borderId="27" xfId="2" applyNumberFormat="1" applyFont="1" applyFill="1" applyBorder="1" applyAlignment="1" applyProtection="1">
      <alignment horizontal="center"/>
    </xf>
    <xf numFmtId="7" fontId="17" fillId="12" borderId="44" xfId="0" quotePrefix="1" applyNumberFormat="1" applyFont="1" applyFill="1" applyBorder="1" applyAlignment="1">
      <alignment horizontal="center" vertical="center"/>
    </xf>
    <xf numFmtId="7" fontId="17" fillId="13" borderId="44" xfId="0" quotePrefix="1" applyNumberFormat="1" applyFont="1" applyFill="1" applyBorder="1" applyAlignment="1">
      <alignment horizontal="center" vertical="center"/>
    </xf>
    <xf numFmtId="7" fontId="17" fillId="15" borderId="44" xfId="0" quotePrefix="1" applyNumberFormat="1" applyFont="1" applyFill="1" applyBorder="1" applyAlignment="1">
      <alignment horizontal="center" vertical="center"/>
    </xf>
    <xf numFmtId="7" fontId="17" fillId="11" borderId="44" xfId="0" applyNumberFormat="1" applyFont="1" applyFill="1" applyBorder="1" applyAlignment="1">
      <alignment horizontal="center" vertical="center"/>
    </xf>
    <xf numFmtId="166" fontId="17" fillId="0" borderId="58" xfId="1" applyNumberFormat="1" applyFont="1" applyFill="1" applyBorder="1" applyAlignment="1" applyProtection="1">
      <alignment horizontal="center" vertical="center"/>
    </xf>
    <xf numFmtId="170" fontId="32" fillId="17" borderId="38" xfId="11" applyNumberFormat="1" applyFont="1" applyFill="1" applyBorder="1" applyAlignment="1" applyProtection="1">
      <alignment vertical="center"/>
    </xf>
    <xf numFmtId="0" fontId="30" fillId="0" borderId="36" xfId="10" applyNumberFormat="1" applyFont="1" applyBorder="1" applyAlignment="1">
      <alignment horizontal="left" vertical="top" wrapText="1"/>
    </xf>
    <xf numFmtId="0" fontId="30" fillId="0" borderId="49" xfId="10" applyNumberFormat="1" applyFont="1" applyBorder="1" applyAlignment="1">
      <alignment horizontal="left" vertical="top" wrapText="1"/>
    </xf>
    <xf numFmtId="0" fontId="30" fillId="0" borderId="39" xfId="10" applyNumberFormat="1" applyFont="1" applyBorder="1" applyAlignment="1">
      <alignment horizontal="left" vertical="top" wrapText="1"/>
    </xf>
    <xf numFmtId="0" fontId="30" fillId="0" borderId="50" xfId="10" applyNumberFormat="1" applyFont="1" applyBorder="1" applyAlignment="1">
      <alignment horizontal="left" vertical="top" wrapText="1"/>
    </xf>
    <xf numFmtId="0" fontId="30" fillId="0" borderId="22" xfId="10" applyNumberFormat="1" applyFont="1" applyBorder="1" applyAlignment="1">
      <alignment horizontal="left" vertical="top" wrapText="1"/>
    </xf>
    <xf numFmtId="0" fontId="30" fillId="0" borderId="24" xfId="10" applyNumberFormat="1" applyFont="1" applyBorder="1" applyAlignment="1">
      <alignment horizontal="left" vertical="top" wrapText="1"/>
    </xf>
    <xf numFmtId="169" fontId="34" fillId="0" borderId="0" xfId="10" applyFont="1" applyAlignment="1">
      <alignment horizontal="center" vertical="center"/>
    </xf>
    <xf numFmtId="169" fontId="47" fillId="8" borderId="5" xfId="10" applyFont="1" applyFill="1" applyBorder="1" applyAlignment="1">
      <alignment horizontal="center"/>
    </xf>
    <xf numFmtId="169" fontId="47" fillId="8" borderId="54" xfId="10" applyFont="1" applyFill="1" applyBorder="1" applyAlignment="1">
      <alignment horizontal="center"/>
    </xf>
    <xf numFmtId="49" fontId="32" fillId="2" borderId="1" xfId="10" applyNumberFormat="1" applyFont="1" applyFill="1" applyBorder="1" applyAlignment="1" applyProtection="1">
      <alignment horizontal="center" vertical="center"/>
      <protection locked="0"/>
    </xf>
    <xf numFmtId="169" fontId="30" fillId="0" borderId="0" xfId="10" applyFont="1" applyAlignment="1">
      <alignment horizontal="center"/>
    </xf>
    <xf numFmtId="49" fontId="45" fillId="2" borderId="57" xfId="10" applyNumberFormat="1" applyFont="1" applyFill="1" applyBorder="1" applyAlignment="1" applyProtection="1">
      <alignment horizontal="center" vertical="center"/>
      <protection locked="0"/>
    </xf>
    <xf numFmtId="0" fontId="18" fillId="0" borderId="5" xfId="0" applyFont="1" applyBorder="1" applyAlignment="1">
      <alignment horizontal="center" vertical="center"/>
    </xf>
    <xf numFmtId="0" fontId="18" fillId="0" borderId="8" xfId="0" applyFont="1" applyBorder="1" applyAlignment="1">
      <alignment horizontal="center" vertical="center"/>
    </xf>
    <xf numFmtId="0" fontId="18" fillId="0" borderId="54" xfId="0" applyFont="1" applyBorder="1" applyAlignment="1">
      <alignment horizontal="center" vertical="center"/>
    </xf>
    <xf numFmtId="167" fontId="17" fillId="0" borderId="5" xfId="2" applyNumberFormat="1" applyFont="1" applyFill="1" applyBorder="1" applyAlignment="1" applyProtection="1">
      <alignment horizontal="center" vertical="center"/>
    </xf>
    <xf numFmtId="167" fontId="17" fillId="0" borderId="54" xfId="2" applyNumberFormat="1" applyFont="1" applyFill="1" applyBorder="1" applyAlignment="1" applyProtection="1">
      <alignment horizontal="center" vertical="center"/>
    </xf>
    <xf numFmtId="0" fontId="22" fillId="0" borderId="0" xfId="0" applyFont="1" applyAlignment="1">
      <alignment horizontal="center" wrapText="1"/>
    </xf>
    <xf numFmtId="0" fontId="22" fillId="0" borderId="0" xfId="0" applyFont="1" applyAlignment="1">
      <alignment horizontal="center"/>
    </xf>
    <xf numFmtId="49" fontId="21" fillId="0" borderId="3" xfId="0" applyNumberFormat="1" applyFont="1" applyBorder="1" applyAlignment="1">
      <alignment horizontal="center" vertical="center"/>
    </xf>
    <xf numFmtId="49" fontId="21" fillId="0" borderId="16" xfId="0" applyNumberFormat="1" applyFont="1" applyBorder="1" applyAlignment="1">
      <alignment horizontal="center" vertical="center"/>
    </xf>
    <xf numFmtId="0" fontId="21" fillId="0" borderId="3"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55"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56" xfId="0" applyFont="1" applyBorder="1" applyAlignment="1">
      <alignment horizontal="center" vertical="center" wrapText="1"/>
    </xf>
    <xf numFmtId="0" fontId="21" fillId="0" borderId="12" xfId="0" applyFont="1" applyBorder="1" applyAlignment="1">
      <alignment horizontal="center" vertical="center" wrapText="1"/>
    </xf>
    <xf numFmtId="0" fontId="22" fillId="0" borderId="23" xfId="0" applyFont="1" applyBorder="1" applyAlignment="1">
      <alignment horizontal="center" wrapText="1"/>
    </xf>
    <xf numFmtId="0" fontId="22" fillId="0" borderId="23" xfId="0" applyFont="1" applyBorder="1" applyAlignment="1">
      <alignment horizontal="center"/>
    </xf>
    <xf numFmtId="0" fontId="21" fillId="0" borderId="47"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48" xfId="0" applyFont="1" applyBorder="1" applyAlignment="1">
      <alignment horizontal="center" vertical="center" wrapText="1"/>
    </xf>
    <xf numFmtId="0" fontId="21" fillId="0" borderId="17" xfId="0" applyFont="1" applyBorder="1" applyAlignment="1">
      <alignment horizontal="center" vertical="center" wrapText="1"/>
    </xf>
    <xf numFmtId="0" fontId="24" fillId="2" borderId="32" xfId="0" applyFont="1" applyFill="1" applyBorder="1" applyAlignment="1" applyProtection="1">
      <alignment horizontal="left" vertical="top"/>
      <protection locked="0"/>
    </xf>
    <xf numFmtId="0" fontId="24" fillId="2" borderId="57" xfId="0" applyFont="1" applyFill="1" applyBorder="1" applyAlignment="1" applyProtection="1">
      <alignment horizontal="left" vertical="top"/>
      <protection locked="0"/>
    </xf>
    <xf numFmtId="0" fontId="24" fillId="2" borderId="43" xfId="0" applyFont="1" applyFill="1" applyBorder="1" applyAlignment="1" applyProtection="1">
      <alignment horizontal="left" vertical="top"/>
      <protection locked="0"/>
    </xf>
    <xf numFmtId="167" fontId="26" fillId="0" borderId="65" xfId="0" applyNumberFormat="1" applyFont="1" applyBorder="1" applyAlignment="1">
      <alignment horizontal="center" vertical="center"/>
    </xf>
    <xf numFmtId="167" fontId="26" fillId="0" borderId="20" xfId="0" applyNumberFormat="1" applyFont="1" applyBorder="1" applyAlignment="1">
      <alignment horizontal="center" vertical="center"/>
    </xf>
    <xf numFmtId="167" fontId="26" fillId="0" borderId="43" xfId="0" applyNumberFormat="1" applyFont="1" applyBorder="1" applyAlignment="1">
      <alignment horizontal="center" vertical="center"/>
    </xf>
    <xf numFmtId="167" fontId="26" fillId="0" borderId="32" xfId="0" applyNumberFormat="1" applyFont="1" applyBorder="1" applyAlignment="1">
      <alignment horizontal="center" vertical="center"/>
    </xf>
    <xf numFmtId="0" fontId="18" fillId="0" borderId="38"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36" xfId="0" applyFont="1" applyBorder="1" applyAlignment="1">
      <alignment horizontal="center" vertical="center"/>
    </xf>
    <xf numFmtId="0" fontId="18" fillId="0" borderId="37" xfId="0" applyFont="1" applyBorder="1" applyAlignment="1">
      <alignment horizontal="center" vertical="center"/>
    </xf>
    <xf numFmtId="0" fontId="18" fillId="0" borderId="49" xfId="0" applyFont="1" applyBorder="1" applyAlignment="1">
      <alignment horizontal="center" vertical="center"/>
    </xf>
    <xf numFmtId="0" fontId="21" fillId="0" borderId="27"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31" xfId="0" applyFont="1" applyBorder="1" applyAlignment="1">
      <alignment horizontal="center" vertical="center" wrapText="1"/>
    </xf>
    <xf numFmtId="1" fontId="17" fillId="0" borderId="47" xfId="0" applyNumberFormat="1" applyFont="1" applyBorder="1" applyAlignment="1">
      <alignment horizontal="center" vertical="center" wrapText="1"/>
    </xf>
    <xf numFmtId="0" fontId="17" fillId="0" borderId="48" xfId="0" applyFont="1" applyBorder="1" applyAlignment="1">
      <alignment horizontal="center" vertical="center" wrapText="1"/>
    </xf>
    <xf numFmtId="167" fontId="26" fillId="0" borderId="35" xfId="0" applyNumberFormat="1" applyFont="1" applyBorder="1" applyAlignment="1">
      <alignment horizontal="center" vertical="center"/>
    </xf>
    <xf numFmtId="167" fontId="26" fillId="0" borderId="10" xfId="0" applyNumberFormat="1" applyFont="1" applyBorder="1" applyAlignment="1">
      <alignment horizontal="center" vertical="center"/>
    </xf>
    <xf numFmtId="0" fontId="17" fillId="0" borderId="58" xfId="0" applyFont="1" applyBorder="1" applyAlignment="1">
      <alignment horizontal="center" vertical="center" wrapText="1"/>
    </xf>
    <xf numFmtId="0" fontId="17" fillId="0" borderId="9"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49"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24" xfId="0" applyFont="1" applyBorder="1" applyAlignment="1">
      <alignment horizontal="center" vertical="center" wrapText="1"/>
    </xf>
    <xf numFmtId="1" fontId="17" fillId="0" borderId="28" xfId="0" applyNumberFormat="1" applyFont="1" applyBorder="1" applyAlignment="1">
      <alignment horizontal="center" vertical="center" wrapText="1"/>
    </xf>
    <xf numFmtId="0" fontId="17" fillId="0" borderId="29" xfId="0" applyFont="1" applyBorder="1" applyAlignment="1">
      <alignment horizontal="center" vertical="center" wrapText="1"/>
    </xf>
    <xf numFmtId="0" fontId="18" fillId="0" borderId="22" xfId="0" applyFont="1" applyBorder="1" applyAlignment="1">
      <alignment horizontal="center" vertical="center"/>
    </xf>
    <xf numFmtId="0" fontId="18" fillId="0" borderId="23" xfId="0" applyFont="1" applyBorder="1" applyAlignment="1">
      <alignment horizontal="center" vertical="center"/>
    </xf>
    <xf numFmtId="0" fontId="18" fillId="0" borderId="24" xfId="0" applyFont="1" applyBorder="1" applyAlignment="1">
      <alignment horizontal="center" vertical="center"/>
    </xf>
    <xf numFmtId="1" fontId="17" fillId="0" borderId="30" xfId="0" applyNumberFormat="1" applyFont="1" applyBorder="1" applyAlignment="1">
      <alignment horizontal="center" vertical="center" wrapText="1"/>
    </xf>
    <xf numFmtId="0" fontId="17" fillId="0" borderId="31" xfId="0" applyFont="1" applyBorder="1" applyAlignment="1">
      <alignment horizontal="center" vertical="center" wrapText="1"/>
    </xf>
    <xf numFmtId="0" fontId="22" fillId="0" borderId="62" xfId="0" applyFont="1" applyBorder="1" applyAlignment="1">
      <alignment horizontal="left"/>
    </xf>
    <xf numFmtId="0" fontId="22" fillId="0" borderId="62" xfId="0" applyFont="1" applyBorder="1"/>
    <xf numFmtId="167" fontId="17" fillId="17" borderId="5" xfId="0" applyNumberFormat="1" applyFont="1" applyFill="1" applyBorder="1" applyAlignment="1">
      <alignment horizontal="center" vertical="center"/>
    </xf>
    <xf numFmtId="167" fontId="17" fillId="17" borderId="54" xfId="0" applyNumberFormat="1" applyFont="1" applyFill="1" applyBorder="1" applyAlignment="1">
      <alignment horizontal="center" vertical="center"/>
    </xf>
    <xf numFmtId="165" fontId="18" fillId="0" borderId="26" xfId="3" applyNumberFormat="1" applyFont="1" applyFill="1" applyBorder="1" applyAlignment="1" applyProtection="1">
      <alignment horizontal="center" vertical="center" wrapText="1"/>
    </xf>
    <xf numFmtId="165" fontId="18" fillId="0" borderId="14" xfId="3" applyNumberFormat="1" applyFont="1" applyFill="1" applyBorder="1" applyAlignment="1" applyProtection="1">
      <alignment horizontal="center" vertical="center" wrapText="1"/>
    </xf>
    <xf numFmtId="165" fontId="18" fillId="0" borderId="21" xfId="3" applyNumberFormat="1" applyFont="1" applyFill="1" applyBorder="1" applyAlignment="1" applyProtection="1">
      <alignment horizontal="center" vertical="center" wrapText="1"/>
    </xf>
    <xf numFmtId="0" fontId="18" fillId="0" borderId="25" xfId="0" applyFont="1" applyBorder="1" applyAlignment="1">
      <alignment horizontal="center" vertical="center" wrapText="1"/>
    </xf>
    <xf numFmtId="0" fontId="18" fillId="0" borderId="28"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21" xfId="0" applyFont="1" applyBorder="1" applyAlignment="1">
      <alignment horizontal="center" vertical="center" wrapText="1"/>
    </xf>
    <xf numFmtId="0" fontId="20" fillId="5" borderId="36" xfId="0" quotePrefix="1" applyFont="1" applyFill="1" applyBorder="1" applyAlignment="1">
      <alignment horizontal="center" vertical="center" wrapText="1"/>
    </xf>
    <xf numFmtId="0" fontId="20" fillId="5" borderId="37" xfId="0" quotePrefix="1" applyFont="1" applyFill="1" applyBorder="1" applyAlignment="1">
      <alignment horizontal="center" vertical="center" wrapText="1"/>
    </xf>
    <xf numFmtId="0" fontId="20" fillId="5" borderId="49" xfId="0" quotePrefix="1" applyFont="1" applyFill="1" applyBorder="1" applyAlignment="1">
      <alignment horizontal="center" vertical="center" wrapText="1"/>
    </xf>
    <xf numFmtId="0" fontId="20" fillId="5" borderId="39" xfId="0" quotePrefix="1" applyFont="1" applyFill="1" applyBorder="1" applyAlignment="1">
      <alignment horizontal="center" vertical="center" wrapText="1"/>
    </xf>
    <xf numFmtId="0" fontId="20" fillId="5" borderId="0" xfId="0" quotePrefix="1" applyFont="1" applyFill="1" applyAlignment="1">
      <alignment horizontal="center" vertical="center" wrapText="1"/>
    </xf>
    <xf numFmtId="0" fontId="20" fillId="5" borderId="50" xfId="0" quotePrefix="1" applyFont="1" applyFill="1" applyBorder="1" applyAlignment="1">
      <alignment horizontal="center" vertical="center" wrapText="1"/>
    </xf>
    <xf numFmtId="0" fontId="20" fillId="5" borderId="22" xfId="0" quotePrefix="1" applyFont="1" applyFill="1" applyBorder="1" applyAlignment="1">
      <alignment horizontal="center" vertical="center" wrapText="1"/>
    </xf>
    <xf numFmtId="0" fontId="20" fillId="5" borderId="23" xfId="0" quotePrefix="1" applyFont="1" applyFill="1" applyBorder="1" applyAlignment="1">
      <alignment horizontal="center" vertical="center" wrapText="1"/>
    </xf>
    <xf numFmtId="0" fontId="20" fillId="5" borderId="24" xfId="0" quotePrefix="1" applyFont="1" applyFill="1" applyBorder="1" applyAlignment="1">
      <alignment horizontal="center" vertical="center" wrapText="1"/>
    </xf>
    <xf numFmtId="7" fontId="17" fillId="0" borderId="5" xfId="0" applyNumberFormat="1" applyFont="1" applyBorder="1" applyAlignment="1">
      <alignment horizontal="center" vertical="center"/>
    </xf>
    <xf numFmtId="7" fontId="17" fillId="0" borderId="54" xfId="0" applyNumberFormat="1" applyFont="1" applyBorder="1" applyAlignment="1">
      <alignment horizontal="center" vertical="center"/>
    </xf>
    <xf numFmtId="0" fontId="18" fillId="0" borderId="36"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50" xfId="0" applyFont="1" applyBorder="1" applyAlignment="1">
      <alignment horizontal="center" vertical="center" wrapText="1"/>
    </xf>
    <xf numFmtId="49" fontId="14" fillId="9" borderId="37" xfId="0" quotePrefix="1" applyNumberFormat="1" applyFont="1" applyFill="1" applyBorder="1" applyAlignment="1">
      <alignment horizontal="center" vertical="center"/>
    </xf>
    <xf numFmtId="49" fontId="14" fillId="9" borderId="49" xfId="0" quotePrefix="1" applyNumberFormat="1" applyFont="1" applyFill="1" applyBorder="1" applyAlignment="1">
      <alignment horizontal="center" vertical="center"/>
    </xf>
    <xf numFmtId="49" fontId="14" fillId="9" borderId="23" xfId="0" quotePrefix="1" applyNumberFormat="1" applyFont="1" applyFill="1" applyBorder="1" applyAlignment="1">
      <alignment horizontal="center" vertical="center"/>
    </xf>
    <xf numFmtId="49" fontId="14" fillId="9" borderId="24" xfId="0" quotePrefix="1" applyNumberFormat="1" applyFont="1" applyFill="1" applyBorder="1" applyAlignment="1">
      <alignment horizontal="center" vertical="center"/>
    </xf>
    <xf numFmtId="164" fontId="45" fillId="0" borderId="5" xfId="10" applyNumberFormat="1" applyFont="1" applyBorder="1" applyAlignment="1">
      <alignment horizontal="center" vertical="center"/>
    </xf>
    <xf numFmtId="164" fontId="45" fillId="0" borderId="8" xfId="10" applyNumberFormat="1" applyFont="1" applyBorder="1" applyAlignment="1">
      <alignment horizontal="center" vertical="center"/>
    </xf>
    <xf numFmtId="164" fontId="45" fillId="0" borderId="54" xfId="10" applyNumberFormat="1" applyFont="1" applyBorder="1" applyAlignment="1">
      <alignment horizontal="center" vertical="center"/>
    </xf>
    <xf numFmtId="169" fontId="32" fillId="0" borderId="39" xfId="10" applyFont="1" applyBorder="1" applyAlignment="1">
      <alignment horizontal="left"/>
    </xf>
    <xf numFmtId="169" fontId="32" fillId="0" borderId="0" xfId="10" applyFont="1" applyAlignment="1">
      <alignment horizontal="left"/>
    </xf>
    <xf numFmtId="49" fontId="32" fillId="0" borderId="0" xfId="10" applyNumberFormat="1" applyFont="1" applyAlignment="1">
      <alignment horizontal="left" vertical="center" wrapText="1"/>
    </xf>
    <xf numFmtId="169" fontId="34" fillId="0" borderId="0" xfId="10" applyFont="1" applyAlignment="1">
      <alignment vertical="center"/>
    </xf>
    <xf numFmtId="169" fontId="32" fillId="9" borderId="5" xfId="10" applyFont="1" applyFill="1" applyBorder="1" applyAlignment="1">
      <alignment horizontal="center" vertical="center"/>
    </xf>
    <xf numFmtId="169" fontId="32" fillId="9" borderId="8" xfId="10" applyFont="1" applyFill="1" applyBorder="1" applyAlignment="1">
      <alignment horizontal="center" vertical="center"/>
    </xf>
    <xf numFmtId="169" fontId="32" fillId="9" borderId="54" xfId="10" applyFont="1" applyFill="1" applyBorder="1" applyAlignment="1">
      <alignment horizontal="center" vertical="center"/>
    </xf>
    <xf numFmtId="1" fontId="29" fillId="0" borderId="19" xfId="10" applyNumberFormat="1" applyFont="1" applyBorder="1" applyAlignment="1">
      <alignment horizontal="center" vertical="center"/>
    </xf>
    <xf numFmtId="1" fontId="29" fillId="0" borderId="61" xfId="10" applyNumberFormat="1" applyFont="1" applyBorder="1" applyAlignment="1">
      <alignment horizontal="center" vertical="center"/>
    </xf>
    <xf numFmtId="169" fontId="48" fillId="0" borderId="42" xfId="10" applyFont="1" applyBorder="1" applyAlignment="1">
      <alignment horizontal="center" vertical="center"/>
    </xf>
    <xf numFmtId="169" fontId="48" fillId="0" borderId="62" xfId="10" applyFont="1" applyBorder="1" applyAlignment="1">
      <alignment horizontal="center" vertical="center"/>
    </xf>
    <xf numFmtId="169" fontId="48" fillId="0" borderId="64" xfId="10" applyFont="1" applyBorder="1" applyAlignment="1">
      <alignment horizontal="center" vertical="center"/>
    </xf>
    <xf numFmtId="169" fontId="38" fillId="0" borderId="37" xfId="10" applyFont="1" applyBorder="1" applyAlignment="1">
      <alignment horizontal="center" vertical="center"/>
    </xf>
    <xf numFmtId="169" fontId="39" fillId="0" borderId="36" xfId="10" applyFont="1" applyBorder="1" applyAlignment="1">
      <alignment horizontal="center" vertical="center" wrapText="1"/>
    </xf>
    <xf numFmtId="169" fontId="39" fillId="0" borderId="41" xfId="10" applyFont="1" applyBorder="1" applyAlignment="1">
      <alignment horizontal="center" vertical="center" wrapText="1"/>
    </xf>
    <xf numFmtId="169" fontId="39" fillId="0" borderId="39" xfId="10" applyFont="1" applyBorder="1" applyAlignment="1">
      <alignment horizontal="center" vertical="center" wrapText="1"/>
    </xf>
    <xf numFmtId="169" fontId="39" fillId="0" borderId="34" xfId="10" applyFont="1" applyBorder="1" applyAlignment="1">
      <alignment horizontal="center" vertical="center" wrapText="1"/>
    </xf>
    <xf numFmtId="169" fontId="39" fillId="0" borderId="22" xfId="10" applyFont="1" applyBorder="1" applyAlignment="1">
      <alignment horizontal="center" vertical="center" wrapText="1"/>
    </xf>
    <xf numFmtId="169" fontId="39" fillId="0" borderId="45" xfId="10" applyFont="1" applyBorder="1" applyAlignment="1">
      <alignment horizontal="center" vertical="center" wrapText="1"/>
    </xf>
    <xf numFmtId="169" fontId="37" fillId="0" borderId="11" xfId="10" applyFont="1" applyBorder="1" applyAlignment="1">
      <alignment horizontal="center" vertical="center" wrapText="1"/>
    </xf>
    <xf numFmtId="169" fontId="37" fillId="0" borderId="59" xfId="10" applyFont="1" applyBorder="1" applyAlignment="1">
      <alignment horizontal="center" vertical="center" wrapText="1"/>
    </xf>
    <xf numFmtId="169" fontId="30" fillId="0" borderId="5" xfId="10" applyFont="1" applyBorder="1" applyAlignment="1">
      <alignment horizontal="center" vertical="center"/>
    </xf>
    <xf numFmtId="169" fontId="30" fillId="0" borderId="54" xfId="10" applyFont="1" applyBorder="1" applyAlignment="1">
      <alignment horizontal="center" vertical="center"/>
    </xf>
    <xf numFmtId="169" fontId="29" fillId="0" borderId="11" xfId="10" applyFont="1" applyBorder="1" applyAlignment="1">
      <alignment horizontal="center" vertical="center"/>
    </xf>
    <xf numFmtId="169" fontId="29" fillId="0" borderId="59" xfId="10" applyFont="1" applyBorder="1" applyAlignment="1">
      <alignment horizontal="center" vertical="center"/>
    </xf>
    <xf numFmtId="1" fontId="29" fillId="0" borderId="13" xfId="10" applyNumberFormat="1" applyFont="1" applyBorder="1" applyAlignment="1">
      <alignment horizontal="center" vertical="center"/>
    </xf>
    <xf numFmtId="169" fontId="29" fillId="0" borderId="18" xfId="10" applyFont="1" applyBorder="1" applyAlignment="1">
      <alignment horizontal="center" vertical="center"/>
    </xf>
    <xf numFmtId="169" fontId="32" fillId="0" borderId="58" xfId="10" applyFont="1" applyBorder="1" applyAlignment="1">
      <alignment horizontal="left" vertical="center"/>
    </xf>
    <xf numFmtId="169" fontId="32" fillId="0" borderId="7" xfId="10" applyFont="1" applyBorder="1" applyAlignment="1">
      <alignment horizontal="left" vertical="center"/>
    </xf>
    <xf numFmtId="169" fontId="29" fillId="0" borderId="18" xfId="10" applyFont="1" applyBorder="1" applyAlignment="1" applyProtection="1">
      <alignment horizontal="center" vertical="center"/>
      <protection hidden="1"/>
    </xf>
    <xf numFmtId="169" fontId="29" fillId="0" borderId="15" xfId="10" applyFont="1" applyBorder="1" applyAlignment="1" applyProtection="1">
      <alignment horizontal="center" vertical="center"/>
      <protection hidden="1"/>
    </xf>
    <xf numFmtId="169" fontId="37" fillId="0" borderId="11" xfId="10" applyFont="1" applyBorder="1" applyAlignment="1" applyProtection="1">
      <alignment horizontal="center" vertical="center"/>
      <protection hidden="1"/>
    </xf>
    <xf numFmtId="169" fontId="37" fillId="0" borderId="15" xfId="10" applyFont="1" applyBorder="1" applyAlignment="1" applyProtection="1">
      <alignment horizontal="center" vertical="center"/>
      <protection hidden="1"/>
    </xf>
    <xf numFmtId="1" fontId="29" fillId="0" borderId="17" xfId="10" applyNumberFormat="1" applyFont="1" applyBorder="1" applyAlignment="1">
      <alignment horizontal="center" vertical="center"/>
    </xf>
    <xf numFmtId="1" fontId="37" fillId="0" borderId="13" xfId="10" applyNumberFormat="1" applyFont="1" applyBorder="1" applyAlignment="1">
      <alignment horizontal="center" vertical="center"/>
    </xf>
    <xf numFmtId="1" fontId="37" fillId="0" borderId="17" xfId="10" applyNumberFormat="1" applyFont="1" applyBorder="1" applyAlignment="1">
      <alignment horizontal="center" vertical="center"/>
    </xf>
    <xf numFmtId="49" fontId="32" fillId="2" borderId="36" xfId="11" applyNumberFormat="1" applyFont="1" applyFill="1" applyBorder="1" applyAlignment="1" applyProtection="1">
      <alignment horizontal="center" vertical="top" wrapText="1"/>
      <protection locked="0"/>
    </xf>
    <xf numFmtId="49" fontId="32" fillId="2" borderId="37" xfId="11" applyNumberFormat="1" applyFont="1" applyFill="1" applyBorder="1" applyAlignment="1" applyProtection="1">
      <alignment horizontal="center" vertical="top" wrapText="1"/>
      <protection locked="0"/>
    </xf>
    <xf numFmtId="49" fontId="32" fillId="2" borderId="49" xfId="11" applyNumberFormat="1" applyFont="1" applyFill="1" applyBorder="1" applyAlignment="1" applyProtection="1">
      <alignment horizontal="center" vertical="top" wrapText="1"/>
      <protection locked="0"/>
    </xf>
    <xf numFmtId="49" fontId="32" fillId="2" borderId="39" xfId="11" applyNumberFormat="1" applyFont="1" applyFill="1" applyBorder="1" applyAlignment="1" applyProtection="1">
      <alignment horizontal="center" vertical="top" wrapText="1"/>
      <protection locked="0"/>
    </xf>
    <xf numFmtId="49" fontId="32" fillId="2" borderId="0" xfId="11" applyNumberFormat="1" applyFont="1" applyFill="1" applyBorder="1" applyAlignment="1" applyProtection="1">
      <alignment horizontal="center" vertical="top" wrapText="1"/>
      <protection locked="0"/>
    </xf>
    <xf numFmtId="49" fontId="32" fillId="2" borderId="50" xfId="11" applyNumberFormat="1" applyFont="1" applyFill="1" applyBorder="1" applyAlignment="1" applyProtection="1">
      <alignment horizontal="center" vertical="top" wrapText="1"/>
      <protection locked="0"/>
    </xf>
    <xf numFmtId="49" fontId="32" fillId="2" borderId="22" xfId="11" applyNumberFormat="1" applyFont="1" applyFill="1" applyBorder="1" applyAlignment="1" applyProtection="1">
      <alignment horizontal="center" vertical="top" wrapText="1"/>
      <protection locked="0"/>
    </xf>
    <xf numFmtId="49" fontId="32" fillId="2" borderId="23" xfId="11" applyNumberFormat="1" applyFont="1" applyFill="1" applyBorder="1" applyAlignment="1" applyProtection="1">
      <alignment horizontal="center" vertical="top" wrapText="1"/>
      <protection locked="0"/>
    </xf>
    <xf numFmtId="49" fontId="32" fillId="2" borderId="24" xfId="11" applyNumberFormat="1" applyFont="1" applyFill="1" applyBorder="1" applyAlignment="1" applyProtection="1">
      <alignment horizontal="center" vertical="top" wrapText="1"/>
      <protection locked="0"/>
    </xf>
    <xf numFmtId="169" fontId="29" fillId="0" borderId="15" xfId="10" applyFont="1" applyBorder="1" applyAlignment="1">
      <alignment horizontal="center" vertical="center"/>
    </xf>
    <xf numFmtId="169" fontId="37" fillId="0" borderId="11" xfId="10" applyFont="1" applyBorder="1" applyAlignment="1">
      <alignment horizontal="center" vertical="center"/>
    </xf>
    <xf numFmtId="169" fontId="37" fillId="0" borderId="15" xfId="10" applyFont="1" applyBorder="1" applyAlignment="1">
      <alignment horizontal="center" vertical="center"/>
    </xf>
    <xf numFmtId="169" fontId="36" fillId="0" borderId="5" xfId="10" applyFont="1" applyBorder="1" applyAlignment="1">
      <alignment horizontal="left" vertical="center"/>
    </xf>
    <xf numFmtId="169" fontId="36" fillId="0" borderId="8" xfId="10" applyFont="1" applyBorder="1" applyAlignment="1">
      <alignment horizontal="left" vertical="center"/>
    </xf>
    <xf numFmtId="169" fontId="36" fillId="0" borderId="54" xfId="10" applyFont="1" applyBorder="1" applyAlignment="1">
      <alignment horizontal="left" vertical="center"/>
    </xf>
    <xf numFmtId="169" fontId="32" fillId="0" borderId="15" xfId="10" applyFont="1" applyBorder="1" applyAlignment="1">
      <alignment horizontal="left" vertical="center"/>
    </xf>
    <xf numFmtId="169" fontId="32" fillId="0" borderId="16" xfId="10" applyFont="1" applyBorder="1" applyAlignment="1">
      <alignment horizontal="left" vertical="center"/>
    </xf>
    <xf numFmtId="0" fontId="28" fillId="0" borderId="42" xfId="0" applyFont="1" applyBorder="1" applyAlignment="1">
      <alignment horizontal="center" vertical="center"/>
    </xf>
    <xf numFmtId="0" fontId="28" fillId="0" borderId="64" xfId="0" applyFont="1" applyBorder="1" applyAlignment="1">
      <alignment horizontal="center" vertical="center"/>
    </xf>
    <xf numFmtId="0" fontId="0" fillId="0" borderId="0" xfId="0" applyAlignment="1">
      <alignment horizontal="center"/>
    </xf>
    <xf numFmtId="0" fontId="30" fillId="0" borderId="14" xfId="0" applyFont="1" applyBorder="1" applyAlignment="1">
      <alignment horizontal="center"/>
    </xf>
  </cellXfs>
  <cellStyles count="14">
    <cellStyle name="Comma" xfId="1" builtinId="3"/>
    <cellStyle name="Comma 2" xfId="6" xr:uid="{BB07E72A-69DB-4258-BFCD-C433CDE99DE1}"/>
    <cellStyle name="Comma 3" xfId="13" xr:uid="{C2BA543C-6A95-41D0-8FB6-11ABE3A4BE7F}"/>
    <cellStyle name="Currency" xfId="2" builtinId="4"/>
    <cellStyle name="Currency 2" xfId="11" xr:uid="{19C3F49F-C026-41AF-8CDB-E0CCD372B291}"/>
    <cellStyle name="Currency 47" xfId="7" xr:uid="{64DFF299-44CE-4205-A5FB-C67A25152F09}"/>
    <cellStyle name="Currency 50 2" xfId="8" xr:uid="{ECD248E7-BD23-45FC-8FC4-00A90143389B}"/>
    <cellStyle name="Normal" xfId="0" builtinId="0"/>
    <cellStyle name="Normal 2" xfId="4" xr:uid="{00000000-0005-0000-0000-000004000000}"/>
    <cellStyle name="Normal 2 2" xfId="9" xr:uid="{28E7BCF6-5B5D-4ABA-8094-B804C24814C3}"/>
    <cellStyle name="Normal 3" xfId="5" xr:uid="{00000000-0005-0000-0000-000005000000}"/>
    <cellStyle name="Normal 4" xfId="10" xr:uid="{8E0A7A50-3C62-4613-B652-EA7CFAB2BCB9}"/>
    <cellStyle name="Percent" xfId="3" builtinId="5"/>
    <cellStyle name="Percent 2" xfId="12" xr:uid="{38283DFA-8556-4B78-A077-960CE3E04B68}"/>
  </cellStyles>
  <dxfs count="73">
    <dxf>
      <font>
        <color theme="0"/>
      </font>
      <numFmt numFmtId="167" formatCode="&quot;$&quot;#,##0.00"/>
    </dxf>
    <dxf>
      <font>
        <color theme="0"/>
      </font>
      <numFmt numFmtId="167" formatCode="&quot;$&quot;#,##0.00"/>
    </dxf>
    <dxf>
      <fill>
        <patternFill>
          <bgColor rgb="FF92D050"/>
        </patternFill>
      </fill>
    </dxf>
    <dxf>
      <fill>
        <patternFill>
          <bgColor rgb="FFFF0000"/>
        </patternFill>
      </fill>
    </dxf>
    <dxf>
      <fill>
        <patternFill>
          <bgColor rgb="FFFF0000"/>
        </patternFill>
      </fill>
    </dxf>
    <dxf>
      <font>
        <color theme="0"/>
      </font>
      <numFmt numFmtId="167" formatCode="&quot;$&quot;#,##0.00"/>
    </dxf>
    <dxf>
      <font>
        <color auto="1"/>
      </font>
      <fill>
        <patternFill>
          <bgColor theme="1"/>
        </patternFill>
      </fill>
    </dxf>
    <dxf>
      <font>
        <color auto="1"/>
      </font>
      <fill>
        <patternFill>
          <bgColor theme="1"/>
        </patternFill>
      </fill>
    </dxf>
    <dxf>
      <font>
        <color auto="1"/>
      </font>
      <fill>
        <patternFill>
          <bgColor theme="1"/>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81FF"/>
        </patternFill>
      </fill>
    </dxf>
    <dxf>
      <fill>
        <patternFill>
          <bgColor theme="4" tint="0.59996337778862885"/>
        </patternFill>
      </fill>
    </dxf>
    <dxf>
      <fill>
        <patternFill>
          <bgColor rgb="FFABFFAB"/>
        </patternFill>
      </fill>
    </dxf>
    <dxf>
      <fill>
        <patternFill patternType="solid">
          <bgColor rgb="FFFFC000"/>
        </patternFill>
      </fill>
    </dxf>
    <dxf>
      <fill>
        <patternFill>
          <bgColor theme="7" tint="0.59996337778862885"/>
        </patternFill>
      </fill>
    </dxf>
    <dxf>
      <fill>
        <patternFill>
          <bgColor rgb="FFFF89FF"/>
        </patternFill>
      </fill>
    </dxf>
    <dxf>
      <fill>
        <patternFill>
          <bgColor rgb="FF00FFFF"/>
        </patternFill>
      </fill>
    </dxf>
    <dxf>
      <font>
        <color auto="1"/>
      </font>
    </dxf>
    <dxf>
      <fill>
        <patternFill>
          <bgColor theme="6" tint="0.39994506668294322"/>
        </patternFill>
      </fill>
    </dxf>
    <dxf>
      <fill>
        <patternFill>
          <bgColor rgb="FFCCC0DA"/>
        </patternFill>
      </fill>
    </dxf>
    <dxf>
      <fill>
        <patternFill>
          <bgColor rgb="FFFF93FF"/>
        </patternFill>
      </fill>
    </dxf>
    <dxf>
      <font>
        <color theme="0"/>
      </font>
    </dxf>
    <dxf>
      <fill>
        <patternFill patternType="lightTrellis"/>
      </fill>
    </dxf>
    <dxf>
      <fill>
        <patternFill patternType="lightTrellis"/>
      </fill>
    </dxf>
    <dxf>
      <fill>
        <patternFill>
          <bgColor rgb="FFFF0000"/>
        </patternFill>
      </fill>
    </dxf>
    <dxf>
      <fill>
        <patternFill>
          <bgColor rgb="FFD99795"/>
        </patternFill>
      </fill>
    </dxf>
    <dxf>
      <fill>
        <patternFill>
          <bgColor rgb="FFFAC090"/>
        </patternFill>
      </fill>
    </dxf>
    <dxf>
      <fill>
        <patternFill>
          <bgColor rgb="FFCCC0DA"/>
        </patternFill>
      </fill>
    </dxf>
    <dxf>
      <fill>
        <patternFill>
          <bgColor rgb="FFFFFF99"/>
        </patternFill>
      </fill>
    </dxf>
    <dxf>
      <fill>
        <patternFill>
          <bgColor rgb="FFC2D69A"/>
        </patternFill>
      </fill>
    </dxf>
    <dxf>
      <fill>
        <patternFill>
          <bgColor rgb="FFD99795"/>
        </patternFill>
      </fill>
    </dxf>
    <dxf>
      <fill>
        <patternFill>
          <bgColor rgb="FFFAC090"/>
        </patternFill>
      </fill>
    </dxf>
    <dxf>
      <fill>
        <patternFill>
          <bgColor rgb="FFC2D69A"/>
        </patternFill>
      </fill>
    </dxf>
    <dxf>
      <fill>
        <patternFill>
          <bgColor rgb="FFFFFF99"/>
        </patternFill>
      </fill>
    </dxf>
    <dxf>
      <fill>
        <patternFill>
          <bgColor rgb="FFCCC0DA"/>
        </patternFill>
      </fill>
    </dxf>
    <dxf>
      <fill>
        <patternFill>
          <bgColor rgb="FFC2D69A"/>
        </patternFill>
      </fill>
    </dxf>
    <dxf>
      <fill>
        <patternFill>
          <bgColor rgb="FFFFFF99"/>
        </patternFill>
      </fill>
    </dxf>
    <dxf>
      <fill>
        <patternFill>
          <bgColor rgb="FFCCC0DA"/>
        </patternFill>
      </fill>
    </dxf>
    <dxf>
      <fill>
        <patternFill>
          <bgColor rgb="FFD99795"/>
        </patternFill>
      </fill>
    </dxf>
    <dxf>
      <fill>
        <patternFill>
          <bgColor rgb="FFFAC090"/>
        </patternFill>
      </fill>
    </dxf>
    <dxf>
      <fill>
        <patternFill>
          <bgColor rgb="FFCCC0DA"/>
        </patternFill>
      </fill>
    </dxf>
    <dxf>
      <fill>
        <patternFill>
          <bgColor rgb="FFFFFF99"/>
        </patternFill>
      </fill>
    </dxf>
    <dxf>
      <fill>
        <patternFill>
          <bgColor rgb="FFC2D69A"/>
        </patternFill>
      </fill>
    </dxf>
    <dxf>
      <fill>
        <patternFill>
          <bgColor rgb="FFFAC090"/>
        </patternFill>
      </fill>
    </dxf>
    <dxf>
      <fill>
        <patternFill>
          <bgColor rgb="FFD99795"/>
        </patternFill>
      </fill>
    </dxf>
    <dxf>
      <fill>
        <patternFill>
          <bgColor rgb="FFCCC0DA"/>
        </patternFill>
      </fill>
    </dxf>
    <dxf>
      <fill>
        <patternFill>
          <bgColor rgb="FFFFFF99"/>
        </patternFill>
      </fill>
    </dxf>
    <dxf>
      <fill>
        <patternFill>
          <bgColor rgb="FFC2D69A"/>
        </patternFill>
      </fill>
    </dxf>
    <dxf>
      <fill>
        <patternFill>
          <bgColor rgb="FFFAC090"/>
        </patternFill>
      </fill>
    </dxf>
    <dxf>
      <fill>
        <patternFill>
          <bgColor rgb="FFD99795"/>
        </patternFill>
      </fill>
    </dxf>
    <dxf>
      <font>
        <color theme="1"/>
      </font>
      <fill>
        <patternFill>
          <bgColor theme="1"/>
        </patternFill>
      </fill>
    </dxf>
    <dxf>
      <font>
        <color theme="1"/>
      </font>
      <fill>
        <patternFill>
          <bgColor theme="1"/>
        </patternFill>
      </fill>
    </dxf>
    <dxf>
      <font>
        <color theme="1"/>
      </font>
      <fill>
        <patternFill>
          <bgColor theme="1"/>
        </patternFill>
      </fill>
    </dxf>
    <dxf>
      <fill>
        <patternFill>
          <bgColor theme="9"/>
        </patternFill>
      </fill>
    </dxf>
  </dxfs>
  <tableStyles count="0" defaultTableStyle="TableStyleMedium9" defaultPivotStyle="PivotStyleLight16"/>
  <colors>
    <mruColors>
      <color rgb="FFFFFFA3"/>
      <color rgb="FF00FFFF"/>
      <color rgb="FFA3FFA3"/>
      <color rgb="FFFF7DFF"/>
      <color rgb="FFFF93FF"/>
      <color rgb="FFFF89FF"/>
      <color rgb="FFABFFAB"/>
      <color rgb="FFFFFFAB"/>
      <color rgb="FFFF81FF"/>
      <color rgb="FFB7FF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27CEC-1F2A-4982-8DD7-659BBE4FDD8A}">
  <sheetPr>
    <tabColor rgb="FFFF0000"/>
  </sheetPr>
  <dimension ref="A1:K26"/>
  <sheetViews>
    <sheetView showGridLines="0" tabSelected="1" zoomScaleNormal="100" workbookViewId="0">
      <selection activeCell="B5" sqref="B5"/>
    </sheetView>
  </sheetViews>
  <sheetFormatPr defaultColWidth="9.140625" defaultRowHeight="12.75" x14ac:dyDescent="0.2"/>
  <cols>
    <col min="1" max="1" width="20.7109375" style="201" customWidth="1"/>
    <col min="2" max="2" width="24.7109375" style="201" customWidth="1"/>
    <col min="3" max="3" width="11.42578125" style="201" customWidth="1"/>
    <col min="4" max="4" width="10.7109375" style="201" customWidth="1"/>
    <col min="5" max="5" width="9.7109375" style="201" customWidth="1"/>
    <col min="6" max="6" width="25.85546875" style="201" customWidth="1"/>
    <col min="7" max="7" width="16.7109375" style="201" customWidth="1"/>
    <col min="8" max="8" width="9.140625" style="201" customWidth="1"/>
    <col min="9" max="9" width="17.5703125" style="201" customWidth="1"/>
    <col min="10" max="10" width="11.7109375" style="201" customWidth="1"/>
    <col min="11" max="11" width="10" style="201" customWidth="1"/>
    <col min="12" max="16" width="9.140625" style="201" customWidth="1"/>
    <col min="17" max="16384" width="9.140625" style="201"/>
  </cols>
  <sheetData>
    <row r="1" spans="1:9" x14ac:dyDescent="0.2">
      <c r="A1" s="286" t="s">
        <v>429</v>
      </c>
      <c r="B1" s="286"/>
      <c r="C1" s="286"/>
      <c r="D1" s="286"/>
      <c r="E1" s="204"/>
      <c r="F1" s="204"/>
      <c r="G1" s="204"/>
    </row>
    <row r="2" spans="1:9" x14ac:dyDescent="0.2">
      <c r="A2" s="286" t="s">
        <v>654</v>
      </c>
      <c r="B2" s="286"/>
      <c r="C2" s="286"/>
      <c r="D2" s="286"/>
      <c r="E2" s="204"/>
      <c r="F2" s="204"/>
      <c r="G2" s="204"/>
    </row>
    <row r="3" spans="1:9" x14ac:dyDescent="0.2">
      <c r="A3" s="204" t="s">
        <v>675</v>
      </c>
      <c r="C3" s="241"/>
      <c r="D3" s="241"/>
      <c r="E3" s="241"/>
      <c r="F3" s="241"/>
      <c r="G3" s="204"/>
    </row>
    <row r="4" spans="1:9" ht="13.5" thickBot="1" x14ac:dyDescent="0.25">
      <c r="A4" s="242" t="str">
        <f>IF(OR(B6="",B7="",B8="",C16=0),"All information on this page must be completed before moving on.","")</f>
        <v>All information on this page must be completed before moving on.</v>
      </c>
      <c r="C4" s="241"/>
      <c r="D4" s="241"/>
      <c r="E4" s="241"/>
      <c r="F4" s="241"/>
      <c r="G4" s="204"/>
    </row>
    <row r="5" spans="1:9" ht="24.95" customHeight="1" x14ac:dyDescent="0.2">
      <c r="A5" s="243" t="s">
        <v>430</v>
      </c>
      <c r="B5" s="159"/>
      <c r="C5" s="241"/>
      <c r="D5" s="241"/>
      <c r="E5" s="276" t="s">
        <v>659</v>
      </c>
      <c r="F5" s="277"/>
      <c r="G5" s="204"/>
    </row>
    <row r="6" spans="1:9" ht="24.95" customHeight="1" x14ac:dyDescent="0.2">
      <c r="A6" s="244" t="s">
        <v>364</v>
      </c>
      <c r="B6" s="285"/>
      <c r="C6" s="285"/>
      <c r="D6" s="245"/>
      <c r="E6" s="278"/>
      <c r="F6" s="279"/>
    </row>
    <row r="7" spans="1:9" ht="24.95" customHeight="1" x14ac:dyDescent="0.2">
      <c r="A7" s="244" t="s">
        <v>603</v>
      </c>
      <c r="B7" s="287"/>
      <c r="C7" s="287"/>
      <c r="D7" s="245"/>
      <c r="E7" s="278"/>
      <c r="F7" s="279"/>
      <c r="G7" s="246"/>
      <c r="H7" s="247"/>
      <c r="I7" s="247"/>
    </row>
    <row r="8" spans="1:9" ht="24.95" customHeight="1" x14ac:dyDescent="0.2">
      <c r="A8" s="244" t="s">
        <v>606</v>
      </c>
      <c r="B8" s="185"/>
      <c r="C8" s="248"/>
      <c r="D8" s="248"/>
      <c r="E8" s="278"/>
      <c r="F8" s="279"/>
      <c r="G8" s="249"/>
      <c r="H8" s="250"/>
      <c r="I8" s="247"/>
    </row>
    <row r="9" spans="1:9" ht="18.75" customHeight="1" thickBot="1" x14ac:dyDescent="0.25">
      <c r="C9" s="251"/>
      <c r="D9" s="251"/>
      <c r="E9" s="278"/>
      <c r="F9" s="279"/>
      <c r="G9" s="154"/>
      <c r="H9" s="252"/>
      <c r="I9" s="247"/>
    </row>
    <row r="10" spans="1:9" ht="19.5" thickBot="1" x14ac:dyDescent="0.35">
      <c r="B10" s="283" t="s">
        <v>605</v>
      </c>
      <c r="C10" s="284"/>
      <c r="D10" s="253"/>
      <c r="E10" s="278"/>
      <c r="F10" s="279"/>
    </row>
    <row r="11" spans="1:9" ht="27" customHeight="1" x14ac:dyDescent="0.2">
      <c r="B11" s="263" t="s">
        <v>607</v>
      </c>
      <c r="C11" s="157"/>
      <c r="D11" s="247"/>
      <c r="E11" s="278"/>
      <c r="F11" s="279"/>
    </row>
    <row r="12" spans="1:9" ht="55.15" customHeight="1" x14ac:dyDescent="0.2">
      <c r="B12" s="262" t="s">
        <v>629</v>
      </c>
      <c r="C12" s="157"/>
      <c r="D12" s="247"/>
      <c r="E12" s="278"/>
      <c r="F12" s="279"/>
    </row>
    <row r="13" spans="1:9" ht="27" customHeight="1" x14ac:dyDescent="0.2">
      <c r="B13" s="156" t="s">
        <v>608</v>
      </c>
      <c r="C13" s="157"/>
      <c r="D13" s="254"/>
      <c r="E13" s="278"/>
      <c r="F13" s="279"/>
    </row>
    <row r="14" spans="1:9" ht="27" customHeight="1" x14ac:dyDescent="0.2">
      <c r="B14" s="156" t="s">
        <v>609</v>
      </c>
      <c r="C14" s="157"/>
      <c r="E14" s="278"/>
      <c r="F14" s="279"/>
      <c r="G14" s="255"/>
      <c r="H14" s="256"/>
    </row>
    <row r="15" spans="1:9" ht="27" customHeight="1" x14ac:dyDescent="0.2">
      <c r="B15" s="156" t="s">
        <v>611</v>
      </c>
      <c r="C15" s="157"/>
      <c r="E15" s="278"/>
      <c r="F15" s="279"/>
    </row>
    <row r="16" spans="1:9" ht="24.95" customHeight="1" thickBot="1" x14ac:dyDescent="0.25">
      <c r="B16" s="257" t="s">
        <v>604</v>
      </c>
      <c r="C16" s="158">
        <f>SUM(C13:C15)+C11</f>
        <v>0</v>
      </c>
      <c r="E16" s="280"/>
      <c r="F16" s="281"/>
    </row>
    <row r="17" spans="1:11" ht="24.95" customHeight="1" x14ac:dyDescent="0.2">
      <c r="A17" s="282" t="str">
        <f>IF(A4&lt;&gt;"","",IF(B8="No", "Please continue to the Rental Project Worksheet","Please continue to the Rent Roll Worksheet"))</f>
        <v/>
      </c>
      <c r="B17" s="282"/>
      <c r="C17" s="282"/>
      <c r="D17" s="282"/>
      <c r="E17" s="282"/>
      <c r="F17" s="258"/>
    </row>
    <row r="18" spans="1:11" ht="24.95" customHeight="1" x14ac:dyDescent="0.2">
      <c r="B18" s="155"/>
      <c r="D18" s="259"/>
    </row>
    <row r="19" spans="1:11" ht="24.95" customHeight="1" x14ac:dyDescent="0.2">
      <c r="C19" s="259"/>
      <c r="D19" s="259"/>
    </row>
    <row r="20" spans="1:11" ht="16.5" customHeight="1" x14ac:dyDescent="0.2">
      <c r="C20" s="259"/>
      <c r="J20" s="259"/>
      <c r="K20" s="259"/>
    </row>
    <row r="21" spans="1:11" ht="15" customHeight="1" x14ac:dyDescent="0.2">
      <c r="C21" s="259"/>
      <c r="D21" s="259"/>
      <c r="E21" s="259"/>
    </row>
    <row r="22" spans="1:11" ht="27" customHeight="1" x14ac:dyDescent="0.2">
      <c r="D22" s="259"/>
      <c r="E22" s="259"/>
    </row>
    <row r="23" spans="1:11" ht="20.25" customHeight="1" x14ac:dyDescent="0.2"/>
    <row r="24" spans="1:11" ht="27" customHeight="1" x14ac:dyDescent="0.2">
      <c r="B24" s="251"/>
    </row>
    <row r="25" spans="1:11" ht="40.5" customHeight="1" x14ac:dyDescent="0.2"/>
    <row r="26" spans="1:11" x14ac:dyDescent="0.2">
      <c r="B26" s="251"/>
      <c r="F26" s="260"/>
    </row>
  </sheetData>
  <sheetProtection algorithmName="SHA-512" hashValue="KMmqpafXePtWrq/g2GNvYS66r0Uh44b+jvGio7QbAWYDe0IBxeqrCf7YeZX149Z3yo9nIiwiyJhMeC8JiZzZyw==" saltValue="0BVAESSub5mWEYOclEvEdQ==" spinCount="100000" sheet="1" selectLockedCells="1"/>
  <mergeCells count="7">
    <mergeCell ref="E5:F16"/>
    <mergeCell ref="A17:E17"/>
    <mergeCell ref="B10:C10"/>
    <mergeCell ref="B6:C6"/>
    <mergeCell ref="A1:D1"/>
    <mergeCell ref="A2:D2"/>
    <mergeCell ref="B7:C7"/>
  </mergeCells>
  <conditionalFormatting sqref="C12:C15">
    <cfRule type="expression" dxfId="72" priority="1">
      <formula>#REF!="Enter Rehab or New Construction Units"</formula>
    </cfRule>
  </conditionalFormatting>
  <dataValidations count="4">
    <dataValidation allowBlank="1" showInputMessage="1" showErrorMessage="1" promptTitle="Non-Residential" prompt="Does not include amenity space such as community buildings. Only include building floor area for commercial or supportive services." sqref="C16" xr:uid="{16AB2F45-331E-430A-A117-B00591EAEFCB}"/>
    <dataValidation operator="greaterThan" allowBlank="1" showInputMessage="1" showErrorMessage="1" error="Enter a valid square footage" sqref="C16" xr:uid="{DFAB988D-87B2-4933-89D9-AC756F722A7C}"/>
    <dataValidation type="list" allowBlank="1" showErrorMessage="1" promptTitle="County/State Enter" prompt="Enter the project County/State.  If it is not listed, Choose &quot;Other County/State&quot; and enter the current year's 50% AMI for a 4 person household for your county in cell H6.  Limits can be found at:  http://www.huduser.org/portal/datasets/il/il13/index.html" sqref="B7 D7" xr:uid="{FC46E4E4-D1F8-44F8-A0F8-4B7613E7817F}">
      <formula1>County</formula1>
    </dataValidation>
    <dataValidation type="list" allowBlank="1" showInputMessage="1" showErrorMessage="1" sqref="B8" xr:uid="{C0DCB5DF-5016-4033-9A07-743028448154}">
      <formula1>"Yes, No"</formula1>
    </dataValidation>
  </dataValidations>
  <printOptions horizontalCentered="1" verticalCentered="1"/>
  <pageMargins left="0.7" right="0.7" top="0.75" bottom="0.75" header="0.3" footer="0.3"/>
  <pageSetup scale="82" orientation="portrait" r:id="rId1"/>
  <headerFooter>
    <oddHeader>&amp;C&amp;"Arial,Bold"&amp;11FHLBank Topeka - Affordable Housing Program 
&amp;A&amp;R&amp;D</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sheetPr>
  <dimension ref="A1:W248"/>
  <sheetViews>
    <sheetView showGridLines="0" zoomScaleNormal="100" zoomScaleSheetLayoutView="100" workbookViewId="0">
      <selection activeCell="C15" sqref="C15"/>
    </sheetView>
  </sheetViews>
  <sheetFormatPr defaultRowHeight="11.25" x14ac:dyDescent="0.2"/>
  <cols>
    <col min="1" max="1" width="7.85546875" style="8" customWidth="1"/>
    <col min="2" max="2" width="24.28515625" style="8" customWidth="1"/>
    <col min="3" max="3" width="12.28515625" style="13" customWidth="1"/>
    <col min="4" max="4" width="9.7109375" style="102" customWidth="1"/>
    <col min="5" max="5" width="13.42578125" style="8" customWidth="1"/>
    <col min="6" max="6" width="14.42578125" style="8" customWidth="1"/>
    <col min="7" max="7" width="10.140625" style="8" hidden="1" customWidth="1"/>
    <col min="8" max="8" width="9.42578125" style="9" hidden="1" customWidth="1"/>
    <col min="9" max="9" width="13.7109375" style="8" customWidth="1"/>
    <col min="10" max="10" width="14" style="8" customWidth="1"/>
    <col min="11" max="12" width="11" style="9" hidden="1" customWidth="1"/>
    <col min="13" max="13" width="15.28515625" style="8" customWidth="1"/>
    <col min="14" max="14" width="11.28515625" style="8" customWidth="1"/>
    <col min="15" max="15" width="10.28515625" style="8" customWidth="1"/>
    <col min="16" max="16" width="6.5703125" style="8" customWidth="1"/>
    <col min="17" max="17" width="14.7109375" style="8" customWidth="1"/>
    <col min="18" max="19" width="9.28515625" style="8" customWidth="1"/>
    <col min="20" max="20" width="11" style="8" customWidth="1"/>
    <col min="21" max="21" width="15.5703125" style="8" customWidth="1"/>
    <col min="22" max="22" width="9.140625" style="8" customWidth="1"/>
    <col min="23" max="255" width="9.140625" style="8"/>
    <col min="256" max="256" width="7.140625" style="8" customWidth="1"/>
    <col min="257" max="257" width="22.28515625" style="8" customWidth="1"/>
    <col min="258" max="258" width="10.7109375" style="8" customWidth="1"/>
    <col min="259" max="260" width="7.28515625" style="8" customWidth="1"/>
    <col min="261" max="263" width="9.42578125" style="8" customWidth="1"/>
    <col min="264" max="264" width="9.7109375" style="8" customWidth="1"/>
    <col min="265" max="265" width="15.140625" style="8" customWidth="1"/>
    <col min="266" max="266" width="10.140625" style="8" customWidth="1"/>
    <col min="267" max="267" width="9.42578125" style="8" customWidth="1"/>
    <col min="268" max="268" width="8.28515625" style="8" customWidth="1"/>
    <col min="269" max="269" width="9.140625" style="8"/>
    <col min="270" max="270" width="2.7109375" style="8" customWidth="1"/>
    <col min="271" max="273" width="9.28515625" style="8" customWidth="1"/>
    <col min="274" max="511" width="9.140625" style="8"/>
    <col min="512" max="512" width="7.140625" style="8" customWidth="1"/>
    <col min="513" max="513" width="22.28515625" style="8" customWidth="1"/>
    <col min="514" max="514" width="10.7109375" style="8" customWidth="1"/>
    <col min="515" max="516" width="7.28515625" style="8" customWidth="1"/>
    <col min="517" max="519" width="9.42578125" style="8" customWidth="1"/>
    <col min="520" max="520" width="9.7109375" style="8" customWidth="1"/>
    <col min="521" max="521" width="15.140625" style="8" customWidth="1"/>
    <col min="522" max="522" width="10.140625" style="8" customWidth="1"/>
    <col min="523" max="523" width="9.42578125" style="8" customWidth="1"/>
    <col min="524" max="524" width="8.28515625" style="8" customWidth="1"/>
    <col min="525" max="525" width="9.140625" style="8"/>
    <col min="526" max="526" width="2.7109375" style="8" customWidth="1"/>
    <col min="527" max="529" width="9.28515625" style="8" customWidth="1"/>
    <col min="530" max="767" width="9.140625" style="8"/>
    <col min="768" max="768" width="7.140625" style="8" customWidth="1"/>
    <col min="769" max="769" width="22.28515625" style="8" customWidth="1"/>
    <col min="770" max="770" width="10.7109375" style="8" customWidth="1"/>
    <col min="771" max="772" width="7.28515625" style="8" customWidth="1"/>
    <col min="773" max="775" width="9.42578125" style="8" customWidth="1"/>
    <col min="776" max="776" width="9.7109375" style="8" customWidth="1"/>
    <col min="777" max="777" width="15.140625" style="8" customWidth="1"/>
    <col min="778" max="778" width="10.140625" style="8" customWidth="1"/>
    <col min="779" max="779" width="9.42578125" style="8" customWidth="1"/>
    <col min="780" max="780" width="8.28515625" style="8" customWidth="1"/>
    <col min="781" max="781" width="9.140625" style="8"/>
    <col min="782" max="782" width="2.7109375" style="8" customWidth="1"/>
    <col min="783" max="785" width="9.28515625" style="8" customWidth="1"/>
    <col min="786" max="1023" width="9.140625" style="8"/>
    <col min="1024" max="1024" width="7.140625" style="8" customWidth="1"/>
    <col min="1025" max="1025" width="22.28515625" style="8" customWidth="1"/>
    <col min="1026" max="1026" width="10.7109375" style="8" customWidth="1"/>
    <col min="1027" max="1028" width="7.28515625" style="8" customWidth="1"/>
    <col min="1029" max="1031" width="9.42578125" style="8" customWidth="1"/>
    <col min="1032" max="1032" width="9.7109375" style="8" customWidth="1"/>
    <col min="1033" max="1033" width="15.140625" style="8" customWidth="1"/>
    <col min="1034" max="1034" width="10.140625" style="8" customWidth="1"/>
    <col min="1035" max="1035" width="9.42578125" style="8" customWidth="1"/>
    <col min="1036" max="1036" width="8.28515625" style="8" customWidth="1"/>
    <col min="1037" max="1037" width="9.140625" style="8"/>
    <col min="1038" max="1038" width="2.7109375" style="8" customWidth="1"/>
    <col min="1039" max="1041" width="9.28515625" style="8" customWidth="1"/>
    <col min="1042" max="1279" width="9.140625" style="8"/>
    <col min="1280" max="1280" width="7.140625" style="8" customWidth="1"/>
    <col min="1281" max="1281" width="22.28515625" style="8" customWidth="1"/>
    <col min="1282" max="1282" width="10.7109375" style="8" customWidth="1"/>
    <col min="1283" max="1284" width="7.28515625" style="8" customWidth="1"/>
    <col min="1285" max="1287" width="9.42578125" style="8" customWidth="1"/>
    <col min="1288" max="1288" width="9.7109375" style="8" customWidth="1"/>
    <col min="1289" max="1289" width="15.140625" style="8" customWidth="1"/>
    <col min="1290" max="1290" width="10.140625" style="8" customWidth="1"/>
    <col min="1291" max="1291" width="9.42578125" style="8" customWidth="1"/>
    <col min="1292" max="1292" width="8.28515625" style="8" customWidth="1"/>
    <col min="1293" max="1293" width="9.140625" style="8"/>
    <col min="1294" max="1294" width="2.7109375" style="8" customWidth="1"/>
    <col min="1295" max="1297" width="9.28515625" style="8" customWidth="1"/>
    <col min="1298" max="1535" width="9.140625" style="8"/>
    <col min="1536" max="1536" width="7.140625" style="8" customWidth="1"/>
    <col min="1537" max="1537" width="22.28515625" style="8" customWidth="1"/>
    <col min="1538" max="1538" width="10.7109375" style="8" customWidth="1"/>
    <col min="1539" max="1540" width="7.28515625" style="8" customWidth="1"/>
    <col min="1541" max="1543" width="9.42578125" style="8" customWidth="1"/>
    <col min="1544" max="1544" width="9.7109375" style="8" customWidth="1"/>
    <col min="1545" max="1545" width="15.140625" style="8" customWidth="1"/>
    <col min="1546" max="1546" width="10.140625" style="8" customWidth="1"/>
    <col min="1547" max="1547" width="9.42578125" style="8" customWidth="1"/>
    <col min="1548" max="1548" width="8.28515625" style="8" customWidth="1"/>
    <col min="1549" max="1549" width="9.140625" style="8"/>
    <col min="1550" max="1550" width="2.7109375" style="8" customWidth="1"/>
    <col min="1551" max="1553" width="9.28515625" style="8" customWidth="1"/>
    <col min="1554" max="1791" width="9.140625" style="8"/>
    <col min="1792" max="1792" width="7.140625" style="8" customWidth="1"/>
    <col min="1793" max="1793" width="22.28515625" style="8" customWidth="1"/>
    <col min="1794" max="1794" width="10.7109375" style="8" customWidth="1"/>
    <col min="1795" max="1796" width="7.28515625" style="8" customWidth="1"/>
    <col min="1797" max="1799" width="9.42578125" style="8" customWidth="1"/>
    <col min="1800" max="1800" width="9.7109375" style="8" customWidth="1"/>
    <col min="1801" max="1801" width="15.140625" style="8" customWidth="1"/>
    <col min="1802" max="1802" width="10.140625" style="8" customWidth="1"/>
    <col min="1803" max="1803" width="9.42578125" style="8" customWidth="1"/>
    <col min="1804" max="1804" width="8.28515625" style="8" customWidth="1"/>
    <col min="1805" max="1805" width="9.140625" style="8"/>
    <col min="1806" max="1806" width="2.7109375" style="8" customWidth="1"/>
    <col min="1807" max="1809" width="9.28515625" style="8" customWidth="1"/>
    <col min="1810" max="2047" width="9.140625" style="8"/>
    <col min="2048" max="2048" width="7.140625" style="8" customWidth="1"/>
    <col min="2049" max="2049" width="22.28515625" style="8" customWidth="1"/>
    <col min="2050" max="2050" width="10.7109375" style="8" customWidth="1"/>
    <col min="2051" max="2052" width="7.28515625" style="8" customWidth="1"/>
    <col min="2053" max="2055" width="9.42578125" style="8" customWidth="1"/>
    <col min="2056" max="2056" width="9.7109375" style="8" customWidth="1"/>
    <col min="2057" max="2057" width="15.140625" style="8" customWidth="1"/>
    <col min="2058" max="2058" width="10.140625" style="8" customWidth="1"/>
    <col min="2059" max="2059" width="9.42578125" style="8" customWidth="1"/>
    <col min="2060" max="2060" width="8.28515625" style="8" customWidth="1"/>
    <col min="2061" max="2061" width="9.140625" style="8"/>
    <col min="2062" max="2062" width="2.7109375" style="8" customWidth="1"/>
    <col min="2063" max="2065" width="9.28515625" style="8" customWidth="1"/>
    <col min="2066" max="2303" width="9.140625" style="8"/>
    <col min="2304" max="2304" width="7.140625" style="8" customWidth="1"/>
    <col min="2305" max="2305" width="22.28515625" style="8" customWidth="1"/>
    <col min="2306" max="2306" width="10.7109375" style="8" customWidth="1"/>
    <col min="2307" max="2308" width="7.28515625" style="8" customWidth="1"/>
    <col min="2309" max="2311" width="9.42578125" style="8" customWidth="1"/>
    <col min="2312" max="2312" width="9.7109375" style="8" customWidth="1"/>
    <col min="2313" max="2313" width="15.140625" style="8" customWidth="1"/>
    <col min="2314" max="2314" width="10.140625" style="8" customWidth="1"/>
    <col min="2315" max="2315" width="9.42578125" style="8" customWidth="1"/>
    <col min="2316" max="2316" width="8.28515625" style="8" customWidth="1"/>
    <col min="2317" max="2317" width="9.140625" style="8"/>
    <col min="2318" max="2318" width="2.7109375" style="8" customWidth="1"/>
    <col min="2319" max="2321" width="9.28515625" style="8" customWidth="1"/>
    <col min="2322" max="2559" width="9.140625" style="8"/>
    <col min="2560" max="2560" width="7.140625" style="8" customWidth="1"/>
    <col min="2561" max="2561" width="22.28515625" style="8" customWidth="1"/>
    <col min="2562" max="2562" width="10.7109375" style="8" customWidth="1"/>
    <col min="2563" max="2564" width="7.28515625" style="8" customWidth="1"/>
    <col min="2565" max="2567" width="9.42578125" style="8" customWidth="1"/>
    <col min="2568" max="2568" width="9.7109375" style="8" customWidth="1"/>
    <col min="2569" max="2569" width="15.140625" style="8" customWidth="1"/>
    <col min="2570" max="2570" width="10.140625" style="8" customWidth="1"/>
    <col min="2571" max="2571" width="9.42578125" style="8" customWidth="1"/>
    <col min="2572" max="2572" width="8.28515625" style="8" customWidth="1"/>
    <col min="2573" max="2573" width="9.140625" style="8"/>
    <col min="2574" max="2574" width="2.7109375" style="8" customWidth="1"/>
    <col min="2575" max="2577" width="9.28515625" style="8" customWidth="1"/>
    <col min="2578" max="2815" width="9.140625" style="8"/>
    <col min="2816" max="2816" width="7.140625" style="8" customWidth="1"/>
    <col min="2817" max="2817" width="22.28515625" style="8" customWidth="1"/>
    <col min="2818" max="2818" width="10.7109375" style="8" customWidth="1"/>
    <col min="2819" max="2820" width="7.28515625" style="8" customWidth="1"/>
    <col min="2821" max="2823" width="9.42578125" style="8" customWidth="1"/>
    <col min="2824" max="2824" width="9.7109375" style="8" customWidth="1"/>
    <col min="2825" max="2825" width="15.140625" style="8" customWidth="1"/>
    <col min="2826" max="2826" width="10.140625" style="8" customWidth="1"/>
    <col min="2827" max="2827" width="9.42578125" style="8" customWidth="1"/>
    <col min="2828" max="2828" width="8.28515625" style="8" customWidth="1"/>
    <col min="2829" max="2829" width="9.140625" style="8"/>
    <col min="2830" max="2830" width="2.7109375" style="8" customWidth="1"/>
    <col min="2831" max="2833" width="9.28515625" style="8" customWidth="1"/>
    <col min="2834" max="3071" width="9.140625" style="8"/>
    <col min="3072" max="3072" width="7.140625" style="8" customWidth="1"/>
    <col min="3073" max="3073" width="22.28515625" style="8" customWidth="1"/>
    <col min="3074" max="3074" width="10.7109375" style="8" customWidth="1"/>
    <col min="3075" max="3076" width="7.28515625" style="8" customWidth="1"/>
    <col min="3077" max="3079" width="9.42578125" style="8" customWidth="1"/>
    <col min="3080" max="3080" width="9.7109375" style="8" customWidth="1"/>
    <col min="3081" max="3081" width="15.140625" style="8" customWidth="1"/>
    <col min="3082" max="3082" width="10.140625" style="8" customWidth="1"/>
    <col min="3083" max="3083" width="9.42578125" style="8" customWidth="1"/>
    <col min="3084" max="3084" width="8.28515625" style="8" customWidth="1"/>
    <col min="3085" max="3085" width="9.140625" style="8"/>
    <col min="3086" max="3086" width="2.7109375" style="8" customWidth="1"/>
    <col min="3087" max="3089" width="9.28515625" style="8" customWidth="1"/>
    <col min="3090" max="3327" width="9.140625" style="8"/>
    <col min="3328" max="3328" width="7.140625" style="8" customWidth="1"/>
    <col min="3329" max="3329" width="22.28515625" style="8" customWidth="1"/>
    <col min="3330" max="3330" width="10.7109375" style="8" customWidth="1"/>
    <col min="3331" max="3332" width="7.28515625" style="8" customWidth="1"/>
    <col min="3333" max="3335" width="9.42578125" style="8" customWidth="1"/>
    <col min="3336" max="3336" width="9.7109375" style="8" customWidth="1"/>
    <col min="3337" max="3337" width="15.140625" style="8" customWidth="1"/>
    <col min="3338" max="3338" width="10.140625" style="8" customWidth="1"/>
    <col min="3339" max="3339" width="9.42578125" style="8" customWidth="1"/>
    <col min="3340" max="3340" width="8.28515625" style="8" customWidth="1"/>
    <col min="3341" max="3341" width="9.140625" style="8"/>
    <col min="3342" max="3342" width="2.7109375" style="8" customWidth="1"/>
    <col min="3343" max="3345" width="9.28515625" style="8" customWidth="1"/>
    <col min="3346" max="3583" width="9.140625" style="8"/>
    <col min="3584" max="3584" width="7.140625" style="8" customWidth="1"/>
    <col min="3585" max="3585" width="22.28515625" style="8" customWidth="1"/>
    <col min="3586" max="3586" width="10.7109375" style="8" customWidth="1"/>
    <col min="3587" max="3588" width="7.28515625" style="8" customWidth="1"/>
    <col min="3589" max="3591" width="9.42578125" style="8" customWidth="1"/>
    <col min="3592" max="3592" width="9.7109375" style="8" customWidth="1"/>
    <col min="3593" max="3593" width="15.140625" style="8" customWidth="1"/>
    <col min="3594" max="3594" width="10.140625" style="8" customWidth="1"/>
    <col min="3595" max="3595" width="9.42578125" style="8" customWidth="1"/>
    <col min="3596" max="3596" width="8.28515625" style="8" customWidth="1"/>
    <col min="3597" max="3597" width="9.140625" style="8"/>
    <col min="3598" max="3598" width="2.7109375" style="8" customWidth="1"/>
    <col min="3599" max="3601" width="9.28515625" style="8" customWidth="1"/>
    <col min="3602" max="3839" width="9.140625" style="8"/>
    <col min="3840" max="3840" width="7.140625" style="8" customWidth="1"/>
    <col min="3841" max="3841" width="22.28515625" style="8" customWidth="1"/>
    <col min="3842" max="3842" width="10.7109375" style="8" customWidth="1"/>
    <col min="3843" max="3844" width="7.28515625" style="8" customWidth="1"/>
    <col min="3845" max="3847" width="9.42578125" style="8" customWidth="1"/>
    <col min="3848" max="3848" width="9.7109375" style="8" customWidth="1"/>
    <col min="3849" max="3849" width="15.140625" style="8" customWidth="1"/>
    <col min="3850" max="3850" width="10.140625" style="8" customWidth="1"/>
    <col min="3851" max="3851" width="9.42578125" style="8" customWidth="1"/>
    <col min="3852" max="3852" width="8.28515625" style="8" customWidth="1"/>
    <col min="3853" max="3853" width="9.140625" style="8"/>
    <col min="3854" max="3854" width="2.7109375" style="8" customWidth="1"/>
    <col min="3855" max="3857" width="9.28515625" style="8" customWidth="1"/>
    <col min="3858" max="4095" width="9.140625" style="8"/>
    <col min="4096" max="4096" width="7.140625" style="8" customWidth="1"/>
    <col min="4097" max="4097" width="22.28515625" style="8" customWidth="1"/>
    <col min="4098" max="4098" width="10.7109375" style="8" customWidth="1"/>
    <col min="4099" max="4100" width="7.28515625" style="8" customWidth="1"/>
    <col min="4101" max="4103" width="9.42578125" style="8" customWidth="1"/>
    <col min="4104" max="4104" width="9.7109375" style="8" customWidth="1"/>
    <col min="4105" max="4105" width="15.140625" style="8" customWidth="1"/>
    <col min="4106" max="4106" width="10.140625" style="8" customWidth="1"/>
    <col min="4107" max="4107" width="9.42578125" style="8" customWidth="1"/>
    <col min="4108" max="4108" width="8.28515625" style="8" customWidth="1"/>
    <col min="4109" max="4109" width="9.140625" style="8"/>
    <col min="4110" max="4110" width="2.7109375" style="8" customWidth="1"/>
    <col min="4111" max="4113" width="9.28515625" style="8" customWidth="1"/>
    <col min="4114" max="4351" width="9.140625" style="8"/>
    <col min="4352" max="4352" width="7.140625" style="8" customWidth="1"/>
    <col min="4353" max="4353" width="22.28515625" style="8" customWidth="1"/>
    <col min="4354" max="4354" width="10.7109375" style="8" customWidth="1"/>
    <col min="4355" max="4356" width="7.28515625" style="8" customWidth="1"/>
    <col min="4357" max="4359" width="9.42578125" style="8" customWidth="1"/>
    <col min="4360" max="4360" width="9.7109375" style="8" customWidth="1"/>
    <col min="4361" max="4361" width="15.140625" style="8" customWidth="1"/>
    <col min="4362" max="4362" width="10.140625" style="8" customWidth="1"/>
    <col min="4363" max="4363" width="9.42578125" style="8" customWidth="1"/>
    <col min="4364" max="4364" width="8.28515625" style="8" customWidth="1"/>
    <col min="4365" max="4365" width="9.140625" style="8"/>
    <col min="4366" max="4366" width="2.7109375" style="8" customWidth="1"/>
    <col min="4367" max="4369" width="9.28515625" style="8" customWidth="1"/>
    <col min="4370" max="4607" width="9.140625" style="8"/>
    <col min="4608" max="4608" width="7.140625" style="8" customWidth="1"/>
    <col min="4609" max="4609" width="22.28515625" style="8" customWidth="1"/>
    <col min="4610" max="4610" width="10.7109375" style="8" customWidth="1"/>
    <col min="4611" max="4612" width="7.28515625" style="8" customWidth="1"/>
    <col min="4613" max="4615" width="9.42578125" style="8" customWidth="1"/>
    <col min="4616" max="4616" width="9.7109375" style="8" customWidth="1"/>
    <col min="4617" max="4617" width="15.140625" style="8" customWidth="1"/>
    <col min="4618" max="4618" width="10.140625" style="8" customWidth="1"/>
    <col min="4619" max="4619" width="9.42578125" style="8" customWidth="1"/>
    <col min="4620" max="4620" width="8.28515625" style="8" customWidth="1"/>
    <col min="4621" max="4621" width="9.140625" style="8"/>
    <col min="4622" max="4622" width="2.7109375" style="8" customWidth="1"/>
    <col min="4623" max="4625" width="9.28515625" style="8" customWidth="1"/>
    <col min="4626" max="4863" width="9.140625" style="8"/>
    <col min="4864" max="4864" width="7.140625" style="8" customWidth="1"/>
    <col min="4865" max="4865" width="22.28515625" style="8" customWidth="1"/>
    <col min="4866" max="4866" width="10.7109375" style="8" customWidth="1"/>
    <col min="4867" max="4868" width="7.28515625" style="8" customWidth="1"/>
    <col min="4869" max="4871" width="9.42578125" style="8" customWidth="1"/>
    <col min="4872" max="4872" width="9.7109375" style="8" customWidth="1"/>
    <col min="4873" max="4873" width="15.140625" style="8" customWidth="1"/>
    <col min="4874" max="4874" width="10.140625" style="8" customWidth="1"/>
    <col min="4875" max="4875" width="9.42578125" style="8" customWidth="1"/>
    <col min="4876" max="4876" width="8.28515625" style="8" customWidth="1"/>
    <col min="4877" max="4877" width="9.140625" style="8"/>
    <col min="4878" max="4878" width="2.7109375" style="8" customWidth="1"/>
    <col min="4879" max="4881" width="9.28515625" style="8" customWidth="1"/>
    <col min="4882" max="5119" width="9.140625" style="8"/>
    <col min="5120" max="5120" width="7.140625" style="8" customWidth="1"/>
    <col min="5121" max="5121" width="22.28515625" style="8" customWidth="1"/>
    <col min="5122" max="5122" width="10.7109375" style="8" customWidth="1"/>
    <col min="5123" max="5124" width="7.28515625" style="8" customWidth="1"/>
    <col min="5125" max="5127" width="9.42578125" style="8" customWidth="1"/>
    <col min="5128" max="5128" width="9.7109375" style="8" customWidth="1"/>
    <col min="5129" max="5129" width="15.140625" style="8" customWidth="1"/>
    <col min="5130" max="5130" width="10.140625" style="8" customWidth="1"/>
    <col min="5131" max="5131" width="9.42578125" style="8" customWidth="1"/>
    <col min="5132" max="5132" width="8.28515625" style="8" customWidth="1"/>
    <col min="5133" max="5133" width="9.140625" style="8"/>
    <col min="5134" max="5134" width="2.7109375" style="8" customWidth="1"/>
    <col min="5135" max="5137" width="9.28515625" style="8" customWidth="1"/>
    <col min="5138" max="5375" width="9.140625" style="8"/>
    <col min="5376" max="5376" width="7.140625" style="8" customWidth="1"/>
    <col min="5377" max="5377" width="22.28515625" style="8" customWidth="1"/>
    <col min="5378" max="5378" width="10.7109375" style="8" customWidth="1"/>
    <col min="5379" max="5380" width="7.28515625" style="8" customWidth="1"/>
    <col min="5381" max="5383" width="9.42578125" style="8" customWidth="1"/>
    <col min="5384" max="5384" width="9.7109375" style="8" customWidth="1"/>
    <col min="5385" max="5385" width="15.140625" style="8" customWidth="1"/>
    <col min="5386" max="5386" width="10.140625" style="8" customWidth="1"/>
    <col min="5387" max="5387" width="9.42578125" style="8" customWidth="1"/>
    <col min="5388" max="5388" width="8.28515625" style="8" customWidth="1"/>
    <col min="5389" max="5389" width="9.140625" style="8"/>
    <col min="5390" max="5390" width="2.7109375" style="8" customWidth="1"/>
    <col min="5391" max="5393" width="9.28515625" style="8" customWidth="1"/>
    <col min="5394" max="5631" width="9.140625" style="8"/>
    <col min="5632" max="5632" width="7.140625" style="8" customWidth="1"/>
    <col min="5633" max="5633" width="22.28515625" style="8" customWidth="1"/>
    <col min="5634" max="5634" width="10.7109375" style="8" customWidth="1"/>
    <col min="5635" max="5636" width="7.28515625" style="8" customWidth="1"/>
    <col min="5637" max="5639" width="9.42578125" style="8" customWidth="1"/>
    <col min="5640" max="5640" width="9.7109375" style="8" customWidth="1"/>
    <col min="5641" max="5641" width="15.140625" style="8" customWidth="1"/>
    <col min="5642" max="5642" width="10.140625" style="8" customWidth="1"/>
    <col min="5643" max="5643" width="9.42578125" style="8" customWidth="1"/>
    <col min="5644" max="5644" width="8.28515625" style="8" customWidth="1"/>
    <col min="5645" max="5645" width="9.140625" style="8"/>
    <col min="5646" max="5646" width="2.7109375" style="8" customWidth="1"/>
    <col min="5647" max="5649" width="9.28515625" style="8" customWidth="1"/>
    <col min="5650" max="5887" width="9.140625" style="8"/>
    <col min="5888" max="5888" width="7.140625" style="8" customWidth="1"/>
    <col min="5889" max="5889" width="22.28515625" style="8" customWidth="1"/>
    <col min="5890" max="5890" width="10.7109375" style="8" customWidth="1"/>
    <col min="5891" max="5892" width="7.28515625" style="8" customWidth="1"/>
    <col min="5893" max="5895" width="9.42578125" style="8" customWidth="1"/>
    <col min="5896" max="5896" width="9.7109375" style="8" customWidth="1"/>
    <col min="5897" max="5897" width="15.140625" style="8" customWidth="1"/>
    <col min="5898" max="5898" width="10.140625" style="8" customWidth="1"/>
    <col min="5899" max="5899" width="9.42578125" style="8" customWidth="1"/>
    <col min="5900" max="5900" width="8.28515625" style="8" customWidth="1"/>
    <col min="5901" max="5901" width="9.140625" style="8"/>
    <col min="5902" max="5902" width="2.7109375" style="8" customWidth="1"/>
    <col min="5903" max="5905" width="9.28515625" style="8" customWidth="1"/>
    <col min="5906" max="6143" width="9.140625" style="8"/>
    <col min="6144" max="6144" width="7.140625" style="8" customWidth="1"/>
    <col min="6145" max="6145" width="22.28515625" style="8" customWidth="1"/>
    <col min="6146" max="6146" width="10.7109375" style="8" customWidth="1"/>
    <col min="6147" max="6148" width="7.28515625" style="8" customWidth="1"/>
    <col min="6149" max="6151" width="9.42578125" style="8" customWidth="1"/>
    <col min="6152" max="6152" width="9.7109375" style="8" customWidth="1"/>
    <col min="6153" max="6153" width="15.140625" style="8" customWidth="1"/>
    <col min="6154" max="6154" width="10.140625" style="8" customWidth="1"/>
    <col min="6155" max="6155" width="9.42578125" style="8" customWidth="1"/>
    <col min="6156" max="6156" width="8.28515625" style="8" customWidth="1"/>
    <col min="6157" max="6157" width="9.140625" style="8"/>
    <col min="6158" max="6158" width="2.7109375" style="8" customWidth="1"/>
    <col min="6159" max="6161" width="9.28515625" style="8" customWidth="1"/>
    <col min="6162" max="6399" width="9.140625" style="8"/>
    <col min="6400" max="6400" width="7.140625" style="8" customWidth="1"/>
    <col min="6401" max="6401" width="22.28515625" style="8" customWidth="1"/>
    <col min="6402" max="6402" width="10.7109375" style="8" customWidth="1"/>
    <col min="6403" max="6404" width="7.28515625" style="8" customWidth="1"/>
    <col min="6405" max="6407" width="9.42578125" style="8" customWidth="1"/>
    <col min="6408" max="6408" width="9.7109375" style="8" customWidth="1"/>
    <col min="6409" max="6409" width="15.140625" style="8" customWidth="1"/>
    <col min="6410" max="6410" width="10.140625" style="8" customWidth="1"/>
    <col min="6411" max="6411" width="9.42578125" style="8" customWidth="1"/>
    <col min="6412" max="6412" width="8.28515625" style="8" customWidth="1"/>
    <col min="6413" max="6413" width="9.140625" style="8"/>
    <col min="6414" max="6414" width="2.7109375" style="8" customWidth="1"/>
    <col min="6415" max="6417" width="9.28515625" style="8" customWidth="1"/>
    <col min="6418" max="6655" width="9.140625" style="8"/>
    <col min="6656" max="6656" width="7.140625" style="8" customWidth="1"/>
    <col min="6657" max="6657" width="22.28515625" style="8" customWidth="1"/>
    <col min="6658" max="6658" width="10.7109375" style="8" customWidth="1"/>
    <col min="6659" max="6660" width="7.28515625" style="8" customWidth="1"/>
    <col min="6661" max="6663" width="9.42578125" style="8" customWidth="1"/>
    <col min="6664" max="6664" width="9.7109375" style="8" customWidth="1"/>
    <col min="6665" max="6665" width="15.140625" style="8" customWidth="1"/>
    <col min="6666" max="6666" width="10.140625" style="8" customWidth="1"/>
    <col min="6667" max="6667" width="9.42578125" style="8" customWidth="1"/>
    <col min="6668" max="6668" width="8.28515625" style="8" customWidth="1"/>
    <col min="6669" max="6669" width="9.140625" style="8"/>
    <col min="6670" max="6670" width="2.7109375" style="8" customWidth="1"/>
    <col min="6671" max="6673" width="9.28515625" style="8" customWidth="1"/>
    <col min="6674" max="6911" width="9.140625" style="8"/>
    <col min="6912" max="6912" width="7.140625" style="8" customWidth="1"/>
    <col min="6913" max="6913" width="22.28515625" style="8" customWidth="1"/>
    <col min="6914" max="6914" width="10.7109375" style="8" customWidth="1"/>
    <col min="6915" max="6916" width="7.28515625" style="8" customWidth="1"/>
    <col min="6917" max="6919" width="9.42578125" style="8" customWidth="1"/>
    <col min="6920" max="6920" width="9.7109375" style="8" customWidth="1"/>
    <col min="6921" max="6921" width="15.140625" style="8" customWidth="1"/>
    <col min="6922" max="6922" width="10.140625" style="8" customWidth="1"/>
    <col min="6923" max="6923" width="9.42578125" style="8" customWidth="1"/>
    <col min="6924" max="6924" width="8.28515625" style="8" customWidth="1"/>
    <col min="6925" max="6925" width="9.140625" style="8"/>
    <col min="6926" max="6926" width="2.7109375" style="8" customWidth="1"/>
    <col min="6927" max="6929" width="9.28515625" style="8" customWidth="1"/>
    <col min="6930" max="7167" width="9.140625" style="8"/>
    <col min="7168" max="7168" width="7.140625" style="8" customWidth="1"/>
    <col min="7169" max="7169" width="22.28515625" style="8" customWidth="1"/>
    <col min="7170" max="7170" width="10.7109375" style="8" customWidth="1"/>
    <col min="7171" max="7172" width="7.28515625" style="8" customWidth="1"/>
    <col min="7173" max="7175" width="9.42578125" style="8" customWidth="1"/>
    <col min="7176" max="7176" width="9.7109375" style="8" customWidth="1"/>
    <col min="7177" max="7177" width="15.140625" style="8" customWidth="1"/>
    <col min="7178" max="7178" width="10.140625" style="8" customWidth="1"/>
    <col min="7179" max="7179" width="9.42578125" style="8" customWidth="1"/>
    <col min="7180" max="7180" width="8.28515625" style="8" customWidth="1"/>
    <col min="7181" max="7181" width="9.140625" style="8"/>
    <col min="7182" max="7182" width="2.7109375" style="8" customWidth="1"/>
    <col min="7183" max="7185" width="9.28515625" style="8" customWidth="1"/>
    <col min="7186" max="7423" width="9.140625" style="8"/>
    <col min="7424" max="7424" width="7.140625" style="8" customWidth="1"/>
    <col min="7425" max="7425" width="22.28515625" style="8" customWidth="1"/>
    <col min="7426" max="7426" width="10.7109375" style="8" customWidth="1"/>
    <col min="7427" max="7428" width="7.28515625" style="8" customWidth="1"/>
    <col min="7429" max="7431" width="9.42578125" style="8" customWidth="1"/>
    <col min="7432" max="7432" width="9.7109375" style="8" customWidth="1"/>
    <col min="7433" max="7433" width="15.140625" style="8" customWidth="1"/>
    <col min="7434" max="7434" width="10.140625" style="8" customWidth="1"/>
    <col min="7435" max="7435" width="9.42578125" style="8" customWidth="1"/>
    <col min="7436" max="7436" width="8.28515625" style="8" customWidth="1"/>
    <col min="7437" max="7437" width="9.140625" style="8"/>
    <col min="7438" max="7438" width="2.7109375" style="8" customWidth="1"/>
    <col min="7439" max="7441" width="9.28515625" style="8" customWidth="1"/>
    <col min="7442" max="7679" width="9.140625" style="8"/>
    <col min="7680" max="7680" width="7.140625" style="8" customWidth="1"/>
    <col min="7681" max="7681" width="22.28515625" style="8" customWidth="1"/>
    <col min="7682" max="7682" width="10.7109375" style="8" customWidth="1"/>
    <col min="7683" max="7684" width="7.28515625" style="8" customWidth="1"/>
    <col min="7685" max="7687" width="9.42578125" style="8" customWidth="1"/>
    <col min="7688" max="7688" width="9.7109375" style="8" customWidth="1"/>
    <col min="7689" max="7689" width="15.140625" style="8" customWidth="1"/>
    <col min="7690" max="7690" width="10.140625" style="8" customWidth="1"/>
    <col min="7691" max="7691" width="9.42578125" style="8" customWidth="1"/>
    <col min="7692" max="7692" width="8.28515625" style="8" customWidth="1"/>
    <col min="7693" max="7693" width="9.140625" style="8"/>
    <col min="7694" max="7694" width="2.7109375" style="8" customWidth="1"/>
    <col min="7695" max="7697" width="9.28515625" style="8" customWidth="1"/>
    <col min="7698" max="7935" width="9.140625" style="8"/>
    <col min="7936" max="7936" width="7.140625" style="8" customWidth="1"/>
    <col min="7937" max="7937" width="22.28515625" style="8" customWidth="1"/>
    <col min="7938" max="7938" width="10.7109375" style="8" customWidth="1"/>
    <col min="7939" max="7940" width="7.28515625" style="8" customWidth="1"/>
    <col min="7941" max="7943" width="9.42578125" style="8" customWidth="1"/>
    <col min="7944" max="7944" width="9.7109375" style="8" customWidth="1"/>
    <col min="7945" max="7945" width="15.140625" style="8" customWidth="1"/>
    <col min="7946" max="7946" width="10.140625" style="8" customWidth="1"/>
    <col min="7947" max="7947" width="9.42578125" style="8" customWidth="1"/>
    <col min="7948" max="7948" width="8.28515625" style="8" customWidth="1"/>
    <col min="7949" max="7949" width="9.140625" style="8"/>
    <col min="7950" max="7950" width="2.7109375" style="8" customWidth="1"/>
    <col min="7951" max="7953" width="9.28515625" style="8" customWidth="1"/>
    <col min="7954" max="8191" width="9.140625" style="8"/>
    <col min="8192" max="8192" width="7.140625" style="8" customWidth="1"/>
    <col min="8193" max="8193" width="22.28515625" style="8" customWidth="1"/>
    <col min="8194" max="8194" width="10.7109375" style="8" customWidth="1"/>
    <col min="8195" max="8196" width="7.28515625" style="8" customWidth="1"/>
    <col min="8197" max="8199" width="9.42578125" style="8" customWidth="1"/>
    <col min="8200" max="8200" width="9.7109375" style="8" customWidth="1"/>
    <col min="8201" max="8201" width="15.140625" style="8" customWidth="1"/>
    <col min="8202" max="8202" width="10.140625" style="8" customWidth="1"/>
    <col min="8203" max="8203" width="9.42578125" style="8" customWidth="1"/>
    <col min="8204" max="8204" width="8.28515625" style="8" customWidth="1"/>
    <col min="8205" max="8205" width="9.140625" style="8"/>
    <col min="8206" max="8206" width="2.7109375" style="8" customWidth="1"/>
    <col min="8207" max="8209" width="9.28515625" style="8" customWidth="1"/>
    <col min="8210" max="8447" width="9.140625" style="8"/>
    <col min="8448" max="8448" width="7.140625" style="8" customWidth="1"/>
    <col min="8449" max="8449" width="22.28515625" style="8" customWidth="1"/>
    <col min="8450" max="8450" width="10.7109375" style="8" customWidth="1"/>
    <col min="8451" max="8452" width="7.28515625" style="8" customWidth="1"/>
    <col min="8453" max="8455" width="9.42578125" style="8" customWidth="1"/>
    <col min="8456" max="8456" width="9.7109375" style="8" customWidth="1"/>
    <col min="8457" max="8457" width="15.140625" style="8" customWidth="1"/>
    <col min="8458" max="8458" width="10.140625" style="8" customWidth="1"/>
    <col min="8459" max="8459" width="9.42578125" style="8" customWidth="1"/>
    <col min="8460" max="8460" width="8.28515625" style="8" customWidth="1"/>
    <col min="8461" max="8461" width="9.140625" style="8"/>
    <col min="8462" max="8462" width="2.7109375" style="8" customWidth="1"/>
    <col min="8463" max="8465" width="9.28515625" style="8" customWidth="1"/>
    <col min="8466" max="8703" width="9.140625" style="8"/>
    <col min="8704" max="8704" width="7.140625" style="8" customWidth="1"/>
    <col min="8705" max="8705" width="22.28515625" style="8" customWidth="1"/>
    <col min="8706" max="8706" width="10.7109375" style="8" customWidth="1"/>
    <col min="8707" max="8708" width="7.28515625" style="8" customWidth="1"/>
    <col min="8709" max="8711" width="9.42578125" style="8" customWidth="1"/>
    <col min="8712" max="8712" width="9.7109375" style="8" customWidth="1"/>
    <col min="8713" max="8713" width="15.140625" style="8" customWidth="1"/>
    <col min="8714" max="8714" width="10.140625" style="8" customWidth="1"/>
    <col min="8715" max="8715" width="9.42578125" style="8" customWidth="1"/>
    <col min="8716" max="8716" width="8.28515625" style="8" customWidth="1"/>
    <col min="8717" max="8717" width="9.140625" style="8"/>
    <col min="8718" max="8718" width="2.7109375" style="8" customWidth="1"/>
    <col min="8719" max="8721" width="9.28515625" style="8" customWidth="1"/>
    <col min="8722" max="8959" width="9.140625" style="8"/>
    <col min="8960" max="8960" width="7.140625" style="8" customWidth="1"/>
    <col min="8961" max="8961" width="22.28515625" style="8" customWidth="1"/>
    <col min="8962" max="8962" width="10.7109375" style="8" customWidth="1"/>
    <col min="8963" max="8964" width="7.28515625" style="8" customWidth="1"/>
    <col min="8965" max="8967" width="9.42578125" style="8" customWidth="1"/>
    <col min="8968" max="8968" width="9.7109375" style="8" customWidth="1"/>
    <col min="8969" max="8969" width="15.140625" style="8" customWidth="1"/>
    <col min="8970" max="8970" width="10.140625" style="8" customWidth="1"/>
    <col min="8971" max="8971" width="9.42578125" style="8" customWidth="1"/>
    <col min="8972" max="8972" width="8.28515625" style="8" customWidth="1"/>
    <col min="8973" max="8973" width="9.140625" style="8"/>
    <col min="8974" max="8974" width="2.7109375" style="8" customWidth="1"/>
    <col min="8975" max="8977" width="9.28515625" style="8" customWidth="1"/>
    <col min="8978" max="9215" width="9.140625" style="8"/>
    <col min="9216" max="9216" width="7.140625" style="8" customWidth="1"/>
    <col min="9217" max="9217" width="22.28515625" style="8" customWidth="1"/>
    <col min="9218" max="9218" width="10.7109375" style="8" customWidth="1"/>
    <col min="9219" max="9220" width="7.28515625" style="8" customWidth="1"/>
    <col min="9221" max="9223" width="9.42578125" style="8" customWidth="1"/>
    <col min="9224" max="9224" width="9.7109375" style="8" customWidth="1"/>
    <col min="9225" max="9225" width="15.140625" style="8" customWidth="1"/>
    <col min="9226" max="9226" width="10.140625" style="8" customWidth="1"/>
    <col min="9227" max="9227" width="9.42578125" style="8" customWidth="1"/>
    <col min="9228" max="9228" width="8.28515625" style="8" customWidth="1"/>
    <col min="9229" max="9229" width="9.140625" style="8"/>
    <col min="9230" max="9230" width="2.7109375" style="8" customWidth="1"/>
    <col min="9231" max="9233" width="9.28515625" style="8" customWidth="1"/>
    <col min="9234" max="9471" width="9.140625" style="8"/>
    <col min="9472" max="9472" width="7.140625" style="8" customWidth="1"/>
    <col min="9473" max="9473" width="22.28515625" style="8" customWidth="1"/>
    <col min="9474" max="9474" width="10.7109375" style="8" customWidth="1"/>
    <col min="9475" max="9476" width="7.28515625" style="8" customWidth="1"/>
    <col min="9477" max="9479" width="9.42578125" style="8" customWidth="1"/>
    <col min="9480" max="9480" width="9.7109375" style="8" customWidth="1"/>
    <col min="9481" max="9481" width="15.140625" style="8" customWidth="1"/>
    <col min="9482" max="9482" width="10.140625" style="8" customWidth="1"/>
    <col min="9483" max="9483" width="9.42578125" style="8" customWidth="1"/>
    <col min="9484" max="9484" width="8.28515625" style="8" customWidth="1"/>
    <col min="9485" max="9485" width="9.140625" style="8"/>
    <col min="9486" max="9486" width="2.7109375" style="8" customWidth="1"/>
    <col min="9487" max="9489" width="9.28515625" style="8" customWidth="1"/>
    <col min="9490" max="9727" width="9.140625" style="8"/>
    <col min="9728" max="9728" width="7.140625" style="8" customWidth="1"/>
    <col min="9729" max="9729" width="22.28515625" style="8" customWidth="1"/>
    <col min="9730" max="9730" width="10.7109375" style="8" customWidth="1"/>
    <col min="9731" max="9732" width="7.28515625" style="8" customWidth="1"/>
    <col min="9733" max="9735" width="9.42578125" style="8" customWidth="1"/>
    <col min="9736" max="9736" width="9.7109375" style="8" customWidth="1"/>
    <col min="9737" max="9737" width="15.140625" style="8" customWidth="1"/>
    <col min="9738" max="9738" width="10.140625" style="8" customWidth="1"/>
    <col min="9739" max="9739" width="9.42578125" style="8" customWidth="1"/>
    <col min="9740" max="9740" width="8.28515625" style="8" customWidth="1"/>
    <col min="9741" max="9741" width="9.140625" style="8"/>
    <col min="9742" max="9742" width="2.7109375" style="8" customWidth="1"/>
    <col min="9743" max="9745" width="9.28515625" style="8" customWidth="1"/>
    <col min="9746" max="9983" width="9.140625" style="8"/>
    <col min="9984" max="9984" width="7.140625" style="8" customWidth="1"/>
    <col min="9985" max="9985" width="22.28515625" style="8" customWidth="1"/>
    <col min="9986" max="9986" width="10.7109375" style="8" customWidth="1"/>
    <col min="9987" max="9988" width="7.28515625" style="8" customWidth="1"/>
    <col min="9989" max="9991" width="9.42578125" style="8" customWidth="1"/>
    <col min="9992" max="9992" width="9.7109375" style="8" customWidth="1"/>
    <col min="9993" max="9993" width="15.140625" style="8" customWidth="1"/>
    <col min="9994" max="9994" width="10.140625" style="8" customWidth="1"/>
    <col min="9995" max="9995" width="9.42578125" style="8" customWidth="1"/>
    <col min="9996" max="9996" width="8.28515625" style="8" customWidth="1"/>
    <col min="9997" max="9997" width="9.140625" style="8"/>
    <col min="9998" max="9998" width="2.7109375" style="8" customWidth="1"/>
    <col min="9999" max="10001" width="9.28515625" style="8" customWidth="1"/>
    <col min="10002" max="10239" width="9.140625" style="8"/>
    <col min="10240" max="10240" width="7.140625" style="8" customWidth="1"/>
    <col min="10241" max="10241" width="22.28515625" style="8" customWidth="1"/>
    <col min="10242" max="10242" width="10.7109375" style="8" customWidth="1"/>
    <col min="10243" max="10244" width="7.28515625" style="8" customWidth="1"/>
    <col min="10245" max="10247" width="9.42578125" style="8" customWidth="1"/>
    <col min="10248" max="10248" width="9.7109375" style="8" customWidth="1"/>
    <col min="10249" max="10249" width="15.140625" style="8" customWidth="1"/>
    <col min="10250" max="10250" width="10.140625" style="8" customWidth="1"/>
    <col min="10251" max="10251" width="9.42578125" style="8" customWidth="1"/>
    <col min="10252" max="10252" width="8.28515625" style="8" customWidth="1"/>
    <col min="10253" max="10253" width="9.140625" style="8"/>
    <col min="10254" max="10254" width="2.7109375" style="8" customWidth="1"/>
    <col min="10255" max="10257" width="9.28515625" style="8" customWidth="1"/>
    <col min="10258" max="10495" width="9.140625" style="8"/>
    <col min="10496" max="10496" width="7.140625" style="8" customWidth="1"/>
    <col min="10497" max="10497" width="22.28515625" style="8" customWidth="1"/>
    <col min="10498" max="10498" width="10.7109375" style="8" customWidth="1"/>
    <col min="10499" max="10500" width="7.28515625" style="8" customWidth="1"/>
    <col min="10501" max="10503" width="9.42578125" style="8" customWidth="1"/>
    <col min="10504" max="10504" width="9.7109375" style="8" customWidth="1"/>
    <col min="10505" max="10505" width="15.140625" style="8" customWidth="1"/>
    <col min="10506" max="10506" width="10.140625" style="8" customWidth="1"/>
    <col min="10507" max="10507" width="9.42578125" style="8" customWidth="1"/>
    <col min="10508" max="10508" width="8.28515625" style="8" customWidth="1"/>
    <col min="10509" max="10509" width="9.140625" style="8"/>
    <col min="10510" max="10510" width="2.7109375" style="8" customWidth="1"/>
    <col min="10511" max="10513" width="9.28515625" style="8" customWidth="1"/>
    <col min="10514" max="10751" width="9.140625" style="8"/>
    <col min="10752" max="10752" width="7.140625" style="8" customWidth="1"/>
    <col min="10753" max="10753" width="22.28515625" style="8" customWidth="1"/>
    <col min="10754" max="10754" width="10.7109375" style="8" customWidth="1"/>
    <col min="10755" max="10756" width="7.28515625" style="8" customWidth="1"/>
    <col min="10757" max="10759" width="9.42578125" style="8" customWidth="1"/>
    <col min="10760" max="10760" width="9.7109375" style="8" customWidth="1"/>
    <col min="10761" max="10761" width="15.140625" style="8" customWidth="1"/>
    <col min="10762" max="10762" width="10.140625" style="8" customWidth="1"/>
    <col min="10763" max="10763" width="9.42578125" style="8" customWidth="1"/>
    <col min="10764" max="10764" width="8.28515625" style="8" customWidth="1"/>
    <col min="10765" max="10765" width="9.140625" style="8"/>
    <col min="10766" max="10766" width="2.7109375" style="8" customWidth="1"/>
    <col min="10767" max="10769" width="9.28515625" style="8" customWidth="1"/>
    <col min="10770" max="11007" width="9.140625" style="8"/>
    <col min="11008" max="11008" width="7.140625" style="8" customWidth="1"/>
    <col min="11009" max="11009" width="22.28515625" style="8" customWidth="1"/>
    <col min="11010" max="11010" width="10.7109375" style="8" customWidth="1"/>
    <col min="11011" max="11012" width="7.28515625" style="8" customWidth="1"/>
    <col min="11013" max="11015" width="9.42578125" style="8" customWidth="1"/>
    <col min="11016" max="11016" width="9.7109375" style="8" customWidth="1"/>
    <col min="11017" max="11017" width="15.140625" style="8" customWidth="1"/>
    <col min="11018" max="11018" width="10.140625" style="8" customWidth="1"/>
    <col min="11019" max="11019" width="9.42578125" style="8" customWidth="1"/>
    <col min="11020" max="11020" width="8.28515625" style="8" customWidth="1"/>
    <col min="11021" max="11021" width="9.140625" style="8"/>
    <col min="11022" max="11022" width="2.7109375" style="8" customWidth="1"/>
    <col min="11023" max="11025" width="9.28515625" style="8" customWidth="1"/>
    <col min="11026" max="11263" width="9.140625" style="8"/>
    <col min="11264" max="11264" width="7.140625" style="8" customWidth="1"/>
    <col min="11265" max="11265" width="22.28515625" style="8" customWidth="1"/>
    <col min="11266" max="11266" width="10.7109375" style="8" customWidth="1"/>
    <col min="11267" max="11268" width="7.28515625" style="8" customWidth="1"/>
    <col min="11269" max="11271" width="9.42578125" style="8" customWidth="1"/>
    <col min="11272" max="11272" width="9.7109375" style="8" customWidth="1"/>
    <col min="11273" max="11273" width="15.140625" style="8" customWidth="1"/>
    <col min="11274" max="11274" width="10.140625" style="8" customWidth="1"/>
    <col min="11275" max="11275" width="9.42578125" style="8" customWidth="1"/>
    <col min="11276" max="11276" width="8.28515625" style="8" customWidth="1"/>
    <col min="11277" max="11277" width="9.140625" style="8"/>
    <col min="11278" max="11278" width="2.7109375" style="8" customWidth="1"/>
    <col min="11279" max="11281" width="9.28515625" style="8" customWidth="1"/>
    <col min="11282" max="11519" width="9.140625" style="8"/>
    <col min="11520" max="11520" width="7.140625" style="8" customWidth="1"/>
    <col min="11521" max="11521" width="22.28515625" style="8" customWidth="1"/>
    <col min="11522" max="11522" width="10.7109375" style="8" customWidth="1"/>
    <col min="11523" max="11524" width="7.28515625" style="8" customWidth="1"/>
    <col min="11525" max="11527" width="9.42578125" style="8" customWidth="1"/>
    <col min="11528" max="11528" width="9.7109375" style="8" customWidth="1"/>
    <col min="11529" max="11529" width="15.140625" style="8" customWidth="1"/>
    <col min="11530" max="11530" width="10.140625" style="8" customWidth="1"/>
    <col min="11531" max="11531" width="9.42578125" style="8" customWidth="1"/>
    <col min="11532" max="11532" width="8.28515625" style="8" customWidth="1"/>
    <col min="11533" max="11533" width="9.140625" style="8"/>
    <col min="11534" max="11534" width="2.7109375" style="8" customWidth="1"/>
    <col min="11535" max="11537" width="9.28515625" style="8" customWidth="1"/>
    <col min="11538" max="11775" width="9.140625" style="8"/>
    <col min="11776" max="11776" width="7.140625" style="8" customWidth="1"/>
    <col min="11777" max="11777" width="22.28515625" style="8" customWidth="1"/>
    <col min="11778" max="11778" width="10.7109375" style="8" customWidth="1"/>
    <col min="11779" max="11780" width="7.28515625" style="8" customWidth="1"/>
    <col min="11781" max="11783" width="9.42578125" style="8" customWidth="1"/>
    <col min="11784" max="11784" width="9.7109375" style="8" customWidth="1"/>
    <col min="11785" max="11785" width="15.140625" style="8" customWidth="1"/>
    <col min="11786" max="11786" width="10.140625" style="8" customWidth="1"/>
    <col min="11787" max="11787" width="9.42578125" style="8" customWidth="1"/>
    <col min="11788" max="11788" width="8.28515625" style="8" customWidth="1"/>
    <col min="11789" max="11789" width="9.140625" style="8"/>
    <col min="11790" max="11790" width="2.7109375" style="8" customWidth="1"/>
    <col min="11791" max="11793" width="9.28515625" style="8" customWidth="1"/>
    <col min="11794" max="12031" width="9.140625" style="8"/>
    <col min="12032" max="12032" width="7.140625" style="8" customWidth="1"/>
    <col min="12033" max="12033" width="22.28515625" style="8" customWidth="1"/>
    <col min="12034" max="12034" width="10.7109375" style="8" customWidth="1"/>
    <col min="12035" max="12036" width="7.28515625" style="8" customWidth="1"/>
    <col min="12037" max="12039" width="9.42578125" style="8" customWidth="1"/>
    <col min="12040" max="12040" width="9.7109375" style="8" customWidth="1"/>
    <col min="12041" max="12041" width="15.140625" style="8" customWidth="1"/>
    <col min="12042" max="12042" width="10.140625" style="8" customWidth="1"/>
    <col min="12043" max="12043" width="9.42578125" style="8" customWidth="1"/>
    <col min="12044" max="12044" width="8.28515625" style="8" customWidth="1"/>
    <col min="12045" max="12045" width="9.140625" style="8"/>
    <col min="12046" max="12046" width="2.7109375" style="8" customWidth="1"/>
    <col min="12047" max="12049" width="9.28515625" style="8" customWidth="1"/>
    <col min="12050" max="12287" width="9.140625" style="8"/>
    <col min="12288" max="12288" width="7.140625" style="8" customWidth="1"/>
    <col min="12289" max="12289" width="22.28515625" style="8" customWidth="1"/>
    <col min="12290" max="12290" width="10.7109375" style="8" customWidth="1"/>
    <col min="12291" max="12292" width="7.28515625" style="8" customWidth="1"/>
    <col min="12293" max="12295" width="9.42578125" style="8" customWidth="1"/>
    <col min="12296" max="12296" width="9.7109375" style="8" customWidth="1"/>
    <col min="12297" max="12297" width="15.140625" style="8" customWidth="1"/>
    <col min="12298" max="12298" width="10.140625" style="8" customWidth="1"/>
    <col min="12299" max="12299" width="9.42578125" style="8" customWidth="1"/>
    <col min="12300" max="12300" width="8.28515625" style="8" customWidth="1"/>
    <col min="12301" max="12301" width="9.140625" style="8"/>
    <col min="12302" max="12302" width="2.7109375" style="8" customWidth="1"/>
    <col min="12303" max="12305" width="9.28515625" style="8" customWidth="1"/>
    <col min="12306" max="12543" width="9.140625" style="8"/>
    <col min="12544" max="12544" width="7.140625" style="8" customWidth="1"/>
    <col min="12545" max="12545" width="22.28515625" style="8" customWidth="1"/>
    <col min="12546" max="12546" width="10.7109375" style="8" customWidth="1"/>
    <col min="12547" max="12548" width="7.28515625" style="8" customWidth="1"/>
    <col min="12549" max="12551" width="9.42578125" style="8" customWidth="1"/>
    <col min="12552" max="12552" width="9.7109375" style="8" customWidth="1"/>
    <col min="12553" max="12553" width="15.140625" style="8" customWidth="1"/>
    <col min="12554" max="12554" width="10.140625" style="8" customWidth="1"/>
    <col min="12555" max="12555" width="9.42578125" style="8" customWidth="1"/>
    <col min="12556" max="12556" width="8.28515625" style="8" customWidth="1"/>
    <col min="12557" max="12557" width="9.140625" style="8"/>
    <col min="12558" max="12558" width="2.7109375" style="8" customWidth="1"/>
    <col min="12559" max="12561" width="9.28515625" style="8" customWidth="1"/>
    <col min="12562" max="12799" width="9.140625" style="8"/>
    <col min="12800" max="12800" width="7.140625" style="8" customWidth="1"/>
    <col min="12801" max="12801" width="22.28515625" style="8" customWidth="1"/>
    <col min="12802" max="12802" width="10.7109375" style="8" customWidth="1"/>
    <col min="12803" max="12804" width="7.28515625" style="8" customWidth="1"/>
    <col min="12805" max="12807" width="9.42578125" style="8" customWidth="1"/>
    <col min="12808" max="12808" width="9.7109375" style="8" customWidth="1"/>
    <col min="12809" max="12809" width="15.140625" style="8" customWidth="1"/>
    <col min="12810" max="12810" width="10.140625" style="8" customWidth="1"/>
    <col min="12811" max="12811" width="9.42578125" style="8" customWidth="1"/>
    <col min="12812" max="12812" width="8.28515625" style="8" customWidth="1"/>
    <col min="12813" max="12813" width="9.140625" style="8"/>
    <col min="12814" max="12814" width="2.7109375" style="8" customWidth="1"/>
    <col min="12815" max="12817" width="9.28515625" style="8" customWidth="1"/>
    <col min="12818" max="13055" width="9.140625" style="8"/>
    <col min="13056" max="13056" width="7.140625" style="8" customWidth="1"/>
    <col min="13057" max="13057" width="22.28515625" style="8" customWidth="1"/>
    <col min="13058" max="13058" width="10.7109375" style="8" customWidth="1"/>
    <col min="13059" max="13060" width="7.28515625" style="8" customWidth="1"/>
    <col min="13061" max="13063" width="9.42578125" style="8" customWidth="1"/>
    <col min="13064" max="13064" width="9.7109375" style="8" customWidth="1"/>
    <col min="13065" max="13065" width="15.140625" style="8" customWidth="1"/>
    <col min="13066" max="13066" width="10.140625" style="8" customWidth="1"/>
    <col min="13067" max="13067" width="9.42578125" style="8" customWidth="1"/>
    <col min="13068" max="13068" width="8.28515625" style="8" customWidth="1"/>
    <col min="13069" max="13069" width="9.140625" style="8"/>
    <col min="13070" max="13070" width="2.7109375" style="8" customWidth="1"/>
    <col min="13071" max="13073" width="9.28515625" style="8" customWidth="1"/>
    <col min="13074" max="13311" width="9.140625" style="8"/>
    <col min="13312" max="13312" width="7.140625" style="8" customWidth="1"/>
    <col min="13313" max="13313" width="22.28515625" style="8" customWidth="1"/>
    <col min="13314" max="13314" width="10.7109375" style="8" customWidth="1"/>
    <col min="13315" max="13316" width="7.28515625" style="8" customWidth="1"/>
    <col min="13317" max="13319" width="9.42578125" style="8" customWidth="1"/>
    <col min="13320" max="13320" width="9.7109375" style="8" customWidth="1"/>
    <col min="13321" max="13321" width="15.140625" style="8" customWidth="1"/>
    <col min="13322" max="13322" width="10.140625" style="8" customWidth="1"/>
    <col min="13323" max="13323" width="9.42578125" style="8" customWidth="1"/>
    <col min="13324" max="13324" width="8.28515625" style="8" customWidth="1"/>
    <col min="13325" max="13325" width="9.140625" style="8"/>
    <col min="13326" max="13326" width="2.7109375" style="8" customWidth="1"/>
    <col min="13327" max="13329" width="9.28515625" style="8" customWidth="1"/>
    <col min="13330" max="13567" width="9.140625" style="8"/>
    <col min="13568" max="13568" width="7.140625" style="8" customWidth="1"/>
    <col min="13569" max="13569" width="22.28515625" style="8" customWidth="1"/>
    <col min="13570" max="13570" width="10.7109375" style="8" customWidth="1"/>
    <col min="13571" max="13572" width="7.28515625" style="8" customWidth="1"/>
    <col min="13573" max="13575" width="9.42578125" style="8" customWidth="1"/>
    <col min="13576" max="13576" width="9.7109375" style="8" customWidth="1"/>
    <col min="13577" max="13577" width="15.140625" style="8" customWidth="1"/>
    <col min="13578" max="13578" width="10.140625" style="8" customWidth="1"/>
    <col min="13579" max="13579" width="9.42578125" style="8" customWidth="1"/>
    <col min="13580" max="13580" width="8.28515625" style="8" customWidth="1"/>
    <col min="13581" max="13581" width="9.140625" style="8"/>
    <col min="13582" max="13582" width="2.7109375" style="8" customWidth="1"/>
    <col min="13583" max="13585" width="9.28515625" style="8" customWidth="1"/>
    <col min="13586" max="13823" width="9.140625" style="8"/>
    <col min="13824" max="13824" width="7.140625" style="8" customWidth="1"/>
    <col min="13825" max="13825" width="22.28515625" style="8" customWidth="1"/>
    <col min="13826" max="13826" width="10.7109375" style="8" customWidth="1"/>
    <col min="13827" max="13828" width="7.28515625" style="8" customWidth="1"/>
    <col min="13829" max="13831" width="9.42578125" style="8" customWidth="1"/>
    <col min="13832" max="13832" width="9.7109375" style="8" customWidth="1"/>
    <col min="13833" max="13833" width="15.140625" style="8" customWidth="1"/>
    <col min="13834" max="13834" width="10.140625" style="8" customWidth="1"/>
    <col min="13835" max="13835" width="9.42578125" style="8" customWidth="1"/>
    <col min="13836" max="13836" width="8.28515625" style="8" customWidth="1"/>
    <col min="13837" max="13837" width="9.140625" style="8"/>
    <col min="13838" max="13838" width="2.7109375" style="8" customWidth="1"/>
    <col min="13839" max="13841" width="9.28515625" style="8" customWidth="1"/>
    <col min="13842" max="14079" width="9.140625" style="8"/>
    <col min="14080" max="14080" width="7.140625" style="8" customWidth="1"/>
    <col min="14081" max="14081" width="22.28515625" style="8" customWidth="1"/>
    <col min="14082" max="14082" width="10.7109375" style="8" customWidth="1"/>
    <col min="14083" max="14084" width="7.28515625" style="8" customWidth="1"/>
    <col min="14085" max="14087" width="9.42578125" style="8" customWidth="1"/>
    <col min="14088" max="14088" width="9.7109375" style="8" customWidth="1"/>
    <col min="14089" max="14089" width="15.140625" style="8" customWidth="1"/>
    <col min="14090" max="14090" width="10.140625" style="8" customWidth="1"/>
    <col min="14091" max="14091" width="9.42578125" style="8" customWidth="1"/>
    <col min="14092" max="14092" width="8.28515625" style="8" customWidth="1"/>
    <col min="14093" max="14093" width="9.140625" style="8"/>
    <col min="14094" max="14094" width="2.7109375" style="8" customWidth="1"/>
    <col min="14095" max="14097" width="9.28515625" style="8" customWidth="1"/>
    <col min="14098" max="14335" width="9.140625" style="8"/>
    <col min="14336" max="14336" width="7.140625" style="8" customWidth="1"/>
    <col min="14337" max="14337" width="22.28515625" style="8" customWidth="1"/>
    <col min="14338" max="14338" width="10.7109375" style="8" customWidth="1"/>
    <col min="14339" max="14340" width="7.28515625" style="8" customWidth="1"/>
    <col min="14341" max="14343" width="9.42578125" style="8" customWidth="1"/>
    <col min="14344" max="14344" width="9.7109375" style="8" customWidth="1"/>
    <col min="14345" max="14345" width="15.140625" style="8" customWidth="1"/>
    <col min="14346" max="14346" width="10.140625" style="8" customWidth="1"/>
    <col min="14347" max="14347" width="9.42578125" style="8" customWidth="1"/>
    <col min="14348" max="14348" width="8.28515625" style="8" customWidth="1"/>
    <col min="14349" max="14349" width="9.140625" style="8"/>
    <col min="14350" max="14350" width="2.7109375" style="8" customWidth="1"/>
    <col min="14351" max="14353" width="9.28515625" style="8" customWidth="1"/>
    <col min="14354" max="14591" width="9.140625" style="8"/>
    <col min="14592" max="14592" width="7.140625" style="8" customWidth="1"/>
    <col min="14593" max="14593" width="22.28515625" style="8" customWidth="1"/>
    <col min="14594" max="14594" width="10.7109375" style="8" customWidth="1"/>
    <col min="14595" max="14596" width="7.28515625" style="8" customWidth="1"/>
    <col min="14597" max="14599" width="9.42578125" style="8" customWidth="1"/>
    <col min="14600" max="14600" width="9.7109375" style="8" customWidth="1"/>
    <col min="14601" max="14601" width="15.140625" style="8" customWidth="1"/>
    <col min="14602" max="14602" width="10.140625" style="8" customWidth="1"/>
    <col min="14603" max="14603" width="9.42578125" style="8" customWidth="1"/>
    <col min="14604" max="14604" width="8.28515625" style="8" customWidth="1"/>
    <col min="14605" max="14605" width="9.140625" style="8"/>
    <col min="14606" max="14606" width="2.7109375" style="8" customWidth="1"/>
    <col min="14607" max="14609" width="9.28515625" style="8" customWidth="1"/>
    <col min="14610" max="14847" width="9.140625" style="8"/>
    <col min="14848" max="14848" width="7.140625" style="8" customWidth="1"/>
    <col min="14849" max="14849" width="22.28515625" style="8" customWidth="1"/>
    <col min="14850" max="14850" width="10.7109375" style="8" customWidth="1"/>
    <col min="14851" max="14852" width="7.28515625" style="8" customWidth="1"/>
    <col min="14853" max="14855" width="9.42578125" style="8" customWidth="1"/>
    <col min="14856" max="14856" width="9.7109375" style="8" customWidth="1"/>
    <col min="14857" max="14857" width="15.140625" style="8" customWidth="1"/>
    <col min="14858" max="14858" width="10.140625" style="8" customWidth="1"/>
    <col min="14859" max="14859" width="9.42578125" style="8" customWidth="1"/>
    <col min="14860" max="14860" width="8.28515625" style="8" customWidth="1"/>
    <col min="14861" max="14861" width="9.140625" style="8"/>
    <col min="14862" max="14862" width="2.7109375" style="8" customWidth="1"/>
    <col min="14863" max="14865" width="9.28515625" style="8" customWidth="1"/>
    <col min="14866" max="15103" width="9.140625" style="8"/>
    <col min="15104" max="15104" width="7.140625" style="8" customWidth="1"/>
    <col min="15105" max="15105" width="22.28515625" style="8" customWidth="1"/>
    <col min="15106" max="15106" width="10.7109375" style="8" customWidth="1"/>
    <col min="15107" max="15108" width="7.28515625" style="8" customWidth="1"/>
    <col min="15109" max="15111" width="9.42578125" style="8" customWidth="1"/>
    <col min="15112" max="15112" width="9.7109375" style="8" customWidth="1"/>
    <col min="15113" max="15113" width="15.140625" style="8" customWidth="1"/>
    <col min="15114" max="15114" width="10.140625" style="8" customWidth="1"/>
    <col min="15115" max="15115" width="9.42578125" style="8" customWidth="1"/>
    <col min="15116" max="15116" width="8.28515625" style="8" customWidth="1"/>
    <col min="15117" max="15117" width="9.140625" style="8"/>
    <col min="15118" max="15118" width="2.7109375" style="8" customWidth="1"/>
    <col min="15119" max="15121" width="9.28515625" style="8" customWidth="1"/>
    <col min="15122" max="15359" width="9.140625" style="8"/>
    <col min="15360" max="15360" width="7.140625" style="8" customWidth="1"/>
    <col min="15361" max="15361" width="22.28515625" style="8" customWidth="1"/>
    <col min="15362" max="15362" width="10.7109375" style="8" customWidth="1"/>
    <col min="15363" max="15364" width="7.28515625" style="8" customWidth="1"/>
    <col min="15365" max="15367" width="9.42578125" style="8" customWidth="1"/>
    <col min="15368" max="15368" width="9.7109375" style="8" customWidth="1"/>
    <col min="15369" max="15369" width="15.140625" style="8" customWidth="1"/>
    <col min="15370" max="15370" width="10.140625" style="8" customWidth="1"/>
    <col min="15371" max="15371" width="9.42578125" style="8" customWidth="1"/>
    <col min="15372" max="15372" width="8.28515625" style="8" customWidth="1"/>
    <col min="15373" max="15373" width="9.140625" style="8"/>
    <col min="15374" max="15374" width="2.7109375" style="8" customWidth="1"/>
    <col min="15375" max="15377" width="9.28515625" style="8" customWidth="1"/>
    <col min="15378" max="15615" width="9.140625" style="8"/>
    <col min="15616" max="15616" width="7.140625" style="8" customWidth="1"/>
    <col min="15617" max="15617" width="22.28515625" style="8" customWidth="1"/>
    <col min="15618" max="15618" width="10.7109375" style="8" customWidth="1"/>
    <col min="15619" max="15620" width="7.28515625" style="8" customWidth="1"/>
    <col min="15621" max="15623" width="9.42578125" style="8" customWidth="1"/>
    <col min="15624" max="15624" width="9.7109375" style="8" customWidth="1"/>
    <col min="15625" max="15625" width="15.140625" style="8" customWidth="1"/>
    <col min="15626" max="15626" width="10.140625" style="8" customWidth="1"/>
    <col min="15627" max="15627" width="9.42578125" style="8" customWidth="1"/>
    <col min="15628" max="15628" width="8.28515625" style="8" customWidth="1"/>
    <col min="15629" max="15629" width="9.140625" style="8"/>
    <col min="15630" max="15630" width="2.7109375" style="8" customWidth="1"/>
    <col min="15631" max="15633" width="9.28515625" style="8" customWidth="1"/>
    <col min="15634" max="15871" width="9.140625" style="8"/>
    <col min="15872" max="15872" width="7.140625" style="8" customWidth="1"/>
    <col min="15873" max="15873" width="22.28515625" style="8" customWidth="1"/>
    <col min="15874" max="15874" width="10.7109375" style="8" customWidth="1"/>
    <col min="15875" max="15876" width="7.28515625" style="8" customWidth="1"/>
    <col min="15877" max="15879" width="9.42578125" style="8" customWidth="1"/>
    <col min="15880" max="15880" width="9.7109375" style="8" customWidth="1"/>
    <col min="15881" max="15881" width="15.140625" style="8" customWidth="1"/>
    <col min="15882" max="15882" width="10.140625" style="8" customWidth="1"/>
    <col min="15883" max="15883" width="9.42578125" style="8" customWidth="1"/>
    <col min="15884" max="15884" width="8.28515625" style="8" customWidth="1"/>
    <col min="15885" max="15885" width="9.140625" style="8"/>
    <col min="15886" max="15886" width="2.7109375" style="8" customWidth="1"/>
    <col min="15887" max="15889" width="9.28515625" style="8" customWidth="1"/>
    <col min="15890" max="16127" width="9.140625" style="8"/>
    <col min="16128" max="16128" width="7.140625" style="8" customWidth="1"/>
    <col min="16129" max="16129" width="22.28515625" style="8" customWidth="1"/>
    <col min="16130" max="16130" width="10.7109375" style="8" customWidth="1"/>
    <col min="16131" max="16132" width="7.28515625" style="8" customWidth="1"/>
    <col min="16133" max="16135" width="9.42578125" style="8" customWidth="1"/>
    <col min="16136" max="16136" width="9.7109375" style="8" customWidth="1"/>
    <col min="16137" max="16137" width="15.140625" style="8" customWidth="1"/>
    <col min="16138" max="16138" width="10.140625" style="8" customWidth="1"/>
    <col min="16139" max="16139" width="9.42578125" style="8" customWidth="1"/>
    <col min="16140" max="16140" width="8.28515625" style="8" customWidth="1"/>
    <col min="16141" max="16141" width="9.140625" style="8"/>
    <col min="16142" max="16142" width="2.7109375" style="8" customWidth="1"/>
    <col min="16143" max="16145" width="9.28515625" style="8" customWidth="1"/>
    <col min="16146" max="16384" width="9.140625" style="8"/>
  </cols>
  <sheetData>
    <row r="1" spans="1:23" ht="12" customHeight="1" x14ac:dyDescent="0.2">
      <c r="A1" s="355" t="s">
        <v>616</v>
      </c>
      <c r="B1" s="356"/>
      <c r="C1" s="356"/>
      <c r="D1" s="356"/>
      <c r="E1" s="356"/>
      <c r="F1" s="356"/>
      <c r="G1" s="356"/>
      <c r="H1" s="356"/>
      <c r="I1" s="356"/>
      <c r="J1" s="357"/>
      <c r="K1" s="193"/>
      <c r="L1" s="194"/>
    </row>
    <row r="2" spans="1:23" ht="15.75" customHeight="1" thickBot="1" x14ac:dyDescent="0.25">
      <c r="A2" s="358"/>
      <c r="B2" s="359"/>
      <c r="C2" s="359"/>
      <c r="D2" s="359"/>
      <c r="E2" s="359"/>
      <c r="F2" s="359"/>
      <c r="G2" s="359"/>
      <c r="H2" s="359"/>
      <c r="I2" s="359"/>
      <c r="J2" s="360"/>
      <c r="K2" s="189"/>
      <c r="L2" s="190"/>
    </row>
    <row r="3" spans="1:23" ht="18.75" customHeight="1" thickBot="1" x14ac:dyDescent="0.25">
      <c r="A3" s="358"/>
      <c r="B3" s="359"/>
      <c r="C3" s="359"/>
      <c r="D3" s="359"/>
      <c r="E3" s="359"/>
      <c r="F3" s="359"/>
      <c r="G3" s="359"/>
      <c r="H3" s="359"/>
      <c r="I3" s="359"/>
      <c r="J3" s="360"/>
      <c r="K3" s="189"/>
      <c r="L3" s="190"/>
      <c r="P3" s="10"/>
      <c r="Q3" s="288" t="s">
        <v>418</v>
      </c>
      <c r="R3" s="289"/>
      <c r="S3" s="290"/>
      <c r="T3" s="364">
        <f>SUM(O15:O58)+SUM(O66:O121)+SUM(O129:O184)+SUM(O192:O245)</f>
        <v>0</v>
      </c>
      <c r="U3" s="365"/>
    </row>
    <row r="4" spans="1:23" ht="18.75" customHeight="1" thickBot="1" x14ac:dyDescent="0.25">
      <c r="A4" s="358"/>
      <c r="B4" s="359"/>
      <c r="C4" s="359"/>
      <c r="D4" s="359"/>
      <c r="E4" s="359"/>
      <c r="F4" s="359"/>
      <c r="G4" s="359"/>
      <c r="H4" s="359"/>
      <c r="I4" s="359"/>
      <c r="J4" s="360"/>
      <c r="K4" s="189"/>
      <c r="L4" s="190"/>
      <c r="M4" s="196"/>
      <c r="N4" s="196"/>
      <c r="O4" s="196"/>
      <c r="P4" s="10"/>
      <c r="Q4" s="288" t="s">
        <v>417</v>
      </c>
      <c r="R4" s="289"/>
      <c r="S4" s="290"/>
      <c r="T4" s="291">
        <f>T3*12</f>
        <v>0</v>
      </c>
      <c r="U4" s="292"/>
    </row>
    <row r="5" spans="1:23" ht="18.75" hidden="1" customHeight="1" thickBot="1" x14ac:dyDescent="0.25">
      <c r="A5" s="358"/>
      <c r="B5" s="359"/>
      <c r="C5" s="359"/>
      <c r="D5" s="359"/>
      <c r="E5" s="359"/>
      <c r="F5" s="359"/>
      <c r="G5" s="359"/>
      <c r="H5" s="359"/>
      <c r="I5" s="359"/>
      <c r="J5" s="360"/>
      <c r="K5" s="189"/>
      <c r="L5" s="190"/>
      <c r="M5" s="196"/>
      <c r="N5" s="196"/>
      <c r="O5" s="196"/>
      <c r="P5" s="10"/>
      <c r="Q5" s="288" t="s">
        <v>631</v>
      </c>
      <c r="R5" s="289"/>
      <c r="S5" s="290"/>
      <c r="T5" s="291">
        <f ca="1">T4-T6</f>
        <v>0</v>
      </c>
      <c r="U5" s="292"/>
    </row>
    <row r="6" spans="1:23" ht="18.75" hidden="1" customHeight="1" thickBot="1" x14ac:dyDescent="0.25">
      <c r="A6" s="358"/>
      <c r="B6" s="359"/>
      <c r="C6" s="359"/>
      <c r="D6" s="359"/>
      <c r="E6" s="359"/>
      <c r="F6" s="359"/>
      <c r="G6" s="359"/>
      <c r="H6" s="359"/>
      <c r="I6" s="359"/>
      <c r="J6" s="360"/>
      <c r="K6" s="189"/>
      <c r="L6" s="190"/>
      <c r="M6" s="196"/>
      <c r="N6" s="196"/>
      <c r="O6" s="196"/>
      <c r="P6" s="10"/>
      <c r="Q6" s="288" t="s">
        <v>632</v>
      </c>
      <c r="R6" s="289"/>
      <c r="S6" s="290"/>
      <c r="T6" s="291">
        <f ca="1">SUMIF(M15:M245,"Market Rate", O15:O245)*12</f>
        <v>0</v>
      </c>
      <c r="U6" s="292"/>
    </row>
    <row r="7" spans="1:23" ht="18.75" customHeight="1" thickBot="1" x14ac:dyDescent="0.25">
      <c r="A7" s="358"/>
      <c r="B7" s="359"/>
      <c r="C7" s="359"/>
      <c r="D7" s="359"/>
      <c r="E7" s="359"/>
      <c r="F7" s="359"/>
      <c r="G7" s="359"/>
      <c r="H7" s="359"/>
      <c r="I7" s="359"/>
      <c r="J7" s="360"/>
      <c r="K7" s="189"/>
      <c r="L7" s="190"/>
      <c r="M7" s="369">
        <f>'Start Here'!B7</f>
        <v>0</v>
      </c>
      <c r="N7" s="369"/>
      <c r="O7" s="370"/>
      <c r="P7" s="10"/>
      <c r="Q7" s="288" t="s">
        <v>613</v>
      </c>
      <c r="R7" s="289"/>
      <c r="S7" s="290"/>
      <c r="T7" s="344">
        <f ca="1">IFERROR((T5/SUM(R16:R19))*SUM(R15:R19)+T6, 0)</f>
        <v>0</v>
      </c>
      <c r="U7" s="345"/>
      <c r="V7" s="12" t="s">
        <v>398</v>
      </c>
      <c r="W7" s="12" t="s">
        <v>398</v>
      </c>
    </row>
    <row r="8" spans="1:23" ht="19.5" customHeight="1" thickBot="1" x14ac:dyDescent="0.25">
      <c r="A8" s="361"/>
      <c r="B8" s="362"/>
      <c r="C8" s="362"/>
      <c r="D8" s="362"/>
      <c r="E8" s="362"/>
      <c r="F8" s="362"/>
      <c r="G8" s="362"/>
      <c r="H8" s="362"/>
      <c r="I8" s="362"/>
      <c r="J8" s="363"/>
      <c r="K8" s="191"/>
      <c r="L8" s="192"/>
      <c r="M8" s="371"/>
      <c r="N8" s="371"/>
      <c r="O8" s="372"/>
      <c r="V8" s="12" t="s">
        <v>421</v>
      </c>
    </row>
    <row r="9" spans="1:23" ht="22.5" customHeight="1" x14ac:dyDescent="0.2">
      <c r="A9" s="305" t="s">
        <v>365</v>
      </c>
      <c r="B9" s="297" t="s">
        <v>419</v>
      </c>
      <c r="C9" s="297" t="s">
        <v>456</v>
      </c>
      <c r="D9" s="295" t="s">
        <v>391</v>
      </c>
      <c r="E9" s="297" t="s">
        <v>399</v>
      </c>
      <c r="F9" s="297" t="s">
        <v>627</v>
      </c>
      <c r="G9" s="297" t="s">
        <v>420</v>
      </c>
      <c r="H9" s="297" t="s">
        <v>366</v>
      </c>
      <c r="I9" s="297" t="s">
        <v>386</v>
      </c>
      <c r="J9" s="302" t="s">
        <v>502</v>
      </c>
      <c r="K9" s="302" t="s">
        <v>390</v>
      </c>
      <c r="L9" s="302" t="s">
        <v>537</v>
      </c>
      <c r="M9" s="302" t="s">
        <v>393</v>
      </c>
      <c r="N9" s="299" t="s">
        <v>457</v>
      </c>
      <c r="O9" s="307" t="s">
        <v>458</v>
      </c>
      <c r="P9" s="13"/>
      <c r="Q9" s="319" t="s">
        <v>489</v>
      </c>
      <c r="R9" s="320"/>
      <c r="S9" s="321"/>
      <c r="T9" s="331" t="s">
        <v>455</v>
      </c>
      <c r="U9" s="332"/>
    </row>
    <row r="10" spans="1:23" ht="23.25" customHeight="1" thickBot="1" x14ac:dyDescent="0.25">
      <c r="A10" s="305"/>
      <c r="B10" s="297"/>
      <c r="C10" s="297"/>
      <c r="D10" s="295"/>
      <c r="E10" s="297"/>
      <c r="F10" s="297"/>
      <c r="G10" s="297"/>
      <c r="H10" s="297"/>
      <c r="I10" s="297"/>
      <c r="J10" s="297"/>
      <c r="K10" s="297"/>
      <c r="L10" s="297"/>
      <c r="M10" s="297"/>
      <c r="N10" s="300"/>
      <c r="O10" s="308"/>
      <c r="P10" s="13"/>
      <c r="Q10" s="337"/>
      <c r="R10" s="338"/>
      <c r="S10" s="339"/>
      <c r="T10" s="333"/>
      <c r="U10" s="334"/>
    </row>
    <row r="11" spans="1:23" ht="11.25" customHeight="1" x14ac:dyDescent="0.2">
      <c r="A11" s="305"/>
      <c r="B11" s="297"/>
      <c r="C11" s="297"/>
      <c r="D11" s="295"/>
      <c r="E11" s="297"/>
      <c r="F11" s="297"/>
      <c r="G11" s="297"/>
      <c r="H11" s="297"/>
      <c r="I11" s="297"/>
      <c r="J11" s="297"/>
      <c r="K11" s="297"/>
      <c r="L11" s="297"/>
      <c r="M11" s="297"/>
      <c r="N11" s="300"/>
      <c r="O11" s="308"/>
      <c r="P11" s="13"/>
      <c r="Q11" s="317" t="s">
        <v>394</v>
      </c>
      <c r="R11" s="317" t="s">
        <v>395</v>
      </c>
      <c r="S11" s="366" t="s">
        <v>396</v>
      </c>
      <c r="T11" s="366" t="s">
        <v>395</v>
      </c>
      <c r="U11" s="332"/>
    </row>
    <row r="12" spans="1:23" ht="27.75" customHeight="1" thickBot="1" x14ac:dyDescent="0.25">
      <c r="A12" s="306"/>
      <c r="B12" s="298"/>
      <c r="C12" s="298"/>
      <c r="D12" s="296"/>
      <c r="E12" s="298"/>
      <c r="F12" s="298"/>
      <c r="G12" s="298"/>
      <c r="H12" s="298"/>
      <c r="I12" s="298"/>
      <c r="J12" s="298"/>
      <c r="K12" s="298"/>
      <c r="L12" s="298"/>
      <c r="M12" s="298"/>
      <c r="N12" s="301"/>
      <c r="O12" s="309"/>
      <c r="P12" s="13"/>
      <c r="Q12" s="318"/>
      <c r="R12" s="318"/>
      <c r="S12" s="367"/>
      <c r="T12" s="367"/>
      <c r="U12" s="368"/>
    </row>
    <row r="13" spans="1:23" ht="16.5" customHeight="1" thickBot="1" x14ac:dyDescent="0.25">
      <c r="A13" s="14" t="s">
        <v>367</v>
      </c>
      <c r="B13" s="15" t="s">
        <v>459</v>
      </c>
      <c r="C13" s="16"/>
      <c r="D13" s="17" t="s">
        <v>397</v>
      </c>
      <c r="E13" s="18">
        <v>1</v>
      </c>
      <c r="F13" s="19">
        <v>41379</v>
      </c>
      <c r="G13" s="18" t="str">
        <f>TEXT(F13,"yyyy")</f>
        <v>2013</v>
      </c>
      <c r="H13" s="20">
        <v>21250</v>
      </c>
      <c r="I13" s="18">
        <v>3</v>
      </c>
      <c r="J13" s="21">
        <v>16650</v>
      </c>
      <c r="K13" s="22">
        <f>IF(I13=1,H13*0.7,IF(I13=2,H13*0.8,IF(I13=3,H13*0.9,IF(I13=4,H13,IF(I13=5,H13*1.08,IF(I13=6,H13*1.16,IF(I13=7,H13*1.24,H13*1.32)))))))*2</f>
        <v>38250</v>
      </c>
      <c r="L13" s="22"/>
      <c r="M13" s="23">
        <f>J13/K13</f>
        <v>0.43529411764705883</v>
      </c>
      <c r="N13" s="24">
        <v>425</v>
      </c>
      <c r="O13" s="24">
        <v>600</v>
      </c>
      <c r="P13" s="13"/>
      <c r="Q13" s="318"/>
      <c r="R13" s="318"/>
      <c r="S13" s="367"/>
      <c r="T13" s="367"/>
      <c r="U13" s="368"/>
      <c r="V13" s="36"/>
    </row>
    <row r="14" spans="1:23" s="36" customFormat="1" ht="15" customHeight="1" thickBot="1" x14ac:dyDescent="0.25">
      <c r="A14" s="14" t="s">
        <v>367</v>
      </c>
      <c r="B14" s="15" t="str">
        <f>IF(C14="Vacant",C14,IF(C14="Manager",C14,IF(C14="Market Rate",C14,"Enter Tenant Name")))</f>
        <v>Vacant</v>
      </c>
      <c r="C14" s="16" t="s">
        <v>398</v>
      </c>
      <c r="D14" s="17" t="s">
        <v>460</v>
      </c>
      <c r="E14" s="18">
        <v>1</v>
      </c>
      <c r="F14" s="19"/>
      <c r="G14" s="18" t="str">
        <f>IF(C14&lt;&gt;"",C14,IF(F14="","",TEXT(F14,"yyyy")))</f>
        <v>Vacant</v>
      </c>
      <c r="H14" s="20" t="e">
        <f>INDEX('Income Limits'!$C$3:$AD$363,MATCH('Rent Roll Worksheet'!$M$7,County,0),MATCH(G14,Year,1))</f>
        <v>#N/A</v>
      </c>
      <c r="I14" s="18"/>
      <c r="J14" s="21"/>
      <c r="K14" s="22" t="str">
        <f>IF(C14="Vacant","",IF(C14="Manager","",IF(C14="Market Rate","",IF(I14=1,H14*0.7,IF(I14=2,H14*0.8,IF(I14=3,H14*0.9,IF(I14=4,H14,IF(I14=5,H14*1.08,IF(I14=6,H14*1.16,IF(I14=7,H14*1.24,H14*1.32)))))))*2)))</f>
        <v/>
      </c>
      <c r="L14" s="22"/>
      <c r="M14" s="29" t="str">
        <f>IF(C14="Vacant","Vacant",IF(C14="Manager","Manager",IF(C14="Market Rate","Market Rate",J14/K14)))</f>
        <v>Vacant</v>
      </c>
      <c r="N14" s="24">
        <v>0</v>
      </c>
      <c r="O14" s="24">
        <v>0</v>
      </c>
      <c r="P14" s="30"/>
      <c r="Q14" s="25"/>
      <c r="R14" s="26"/>
      <c r="S14" s="26"/>
      <c r="T14" s="27"/>
      <c r="U14" s="28"/>
    </row>
    <row r="15" spans="1:23" s="36" customFormat="1" ht="14.25" customHeight="1" thickBot="1" x14ac:dyDescent="0.25">
      <c r="A15" s="37">
        <v>1</v>
      </c>
      <c r="B15" s="38" t="str">
        <f>IF(C15="Vacant",C15,IF(C15="Manager",C15,IF(C15="Market Rate",C15,"Enter Tenant Name")))</f>
        <v>Enter Tenant Name</v>
      </c>
      <c r="C15" s="39"/>
      <c r="D15" s="40"/>
      <c r="E15" s="41"/>
      <c r="F15" s="42"/>
      <c r="G15" s="197" t="str" cm="1">
        <f t="array" ref="G15">IF(C15&lt;&gt;"",C15,IF(F15="","",IF(YEAR(F15)&lt;2021,TEXT(F15,"yyyy"),INDEX(Effective_Date_Year, MATCH(MAX(IF(Effective_Date&lt;=F15, Effective_Date)), Effective_Date, 0), 1))))</f>
        <v/>
      </c>
      <c r="H15" s="198" t="e">
        <f>INDEX('Income Limits'!$C$3:$AH$372,MATCH('Rent Roll Worksheet'!$M$7,County,0),MATCH(G15,Year,1))</f>
        <v>#N/A</v>
      </c>
      <c r="I15" s="41"/>
      <c r="J15" s="43"/>
      <c r="K15" s="44" t="e">
        <f>IF(C15="Vacant","",IF(C15="Manager","",IF(C15="Market Rate","",IF(I15=1,H15*0.7,IF(I15=2,H15*0.8,IF(I15=3,H15*0.9,IF(I15=4,H15,IF(I15=5,H15*1.08,IF(I15=6,H15*1.16,IF(I15=7,H15*1.24,H15*1.32)))))))*2)))</f>
        <v>#N/A</v>
      </c>
      <c r="L15" s="129" t="e">
        <f>IF(YEAR(F15)&lt;2021, IF(J15/K15&lt;=0.3, $Q$16, IF(J15/K15&lt;=0.5, $Q$17, IF(J15/K15&lt;=0.6, $Q$18, IF(J15/K15&lt;=0.8, $Q$19, $Q$20)))), "")</f>
        <v>#N/A</v>
      </c>
      <c r="M15" s="128" t="e" cm="1">
        <f t="array" aca="1" ref="M15" ca="1">IF(C15="Vacant","Vacant",IF(C15="Manager","Manager",IF(C15="Market Rate","Market Rate",IF(L15&lt;&gt; "", L15, IF(I15&lt;=4, INDEX(USDA_Buckets, MATCH(MIN(IF(INDIRECT("USDA_" &amp; G15 &amp; "_4P")&gt;=J15, INDIRECT("USDA_" &amp; G15 &amp; "_4P"))), INDIRECT("USDA_" &amp; G15 &amp; "_4P"), 0), 1), INDEX(USDA_Buckets, MATCH(MIN(IF(INDIRECT("USDA_" &amp; G15 &amp; "_5P")&gt;=J15, INDIRECT("USDA_" &amp; G15 &amp; "_5P"))), INDIRECT("USDA_" &amp; G15 &amp; "_5P"), 0), 1))))))</f>
        <v>#N/A</v>
      </c>
      <c r="N15" s="45"/>
      <c r="O15" s="46"/>
      <c r="P15" s="30"/>
      <c r="Q15" s="31" t="s">
        <v>398</v>
      </c>
      <c r="R15" s="32">
        <f>COUNTIF(C$15:C$245,"=Vacant")</f>
        <v>0</v>
      </c>
      <c r="S15" s="33" t="e">
        <f t="shared" ref="S15:S20" ca="1" si="0">R15/$R$21</f>
        <v>#DIV/0!</v>
      </c>
      <c r="T15" s="34"/>
      <c r="U15" s="35"/>
    </row>
    <row r="16" spans="1:23" s="36" customFormat="1" ht="14.25" customHeight="1" thickBot="1" x14ac:dyDescent="0.25">
      <c r="A16" s="49">
        <v>2</v>
      </c>
      <c r="B16" s="38" t="str">
        <f t="shared" ref="B16:B58" si="1">IF(C16="Vacant",C16,IF(C16="Manager",C16,IF(C16="Market Rate",C16,"Enter Tenant Name")))</f>
        <v>Enter Tenant Name</v>
      </c>
      <c r="C16" s="39"/>
      <c r="D16" s="40"/>
      <c r="E16" s="41"/>
      <c r="F16" s="42"/>
      <c r="G16" s="197" t="str" cm="1">
        <f t="array" ref="G16">IF(C16&lt;&gt;"",C16,IF(F16="","",IF(YEAR(F16)&lt;2021,TEXT(F16,"yyyy"),INDEX(Effective_Date_Year, MATCH(MAX(IF(Effective_Date&lt;=F16, Effective_Date)), Effective_Date, 0), 1))))</f>
        <v/>
      </c>
      <c r="H16" s="198" t="e">
        <f>INDEX('Income Limits'!$C$3:$AH$372,MATCH('Rent Roll Worksheet'!$M$7,County,0),MATCH(G16,Year,1))</f>
        <v>#N/A</v>
      </c>
      <c r="I16" s="41"/>
      <c r="J16" s="43"/>
      <c r="K16" s="44" t="e">
        <f t="shared" ref="K16:K58" si="2">IF(C16="Vacant","",IF(C16="Manager","",IF(C16="Market Rate","",IF(I16=1,H16*0.7,IF(I16=2,H16*0.8,IF(I16=3,H16*0.9,IF(I16=4,H16,IF(I16=5,H16*1.08,IF(I16=6,H16*1.16,IF(I16=7,H16*1.24,H16*1.32)))))))*2)))</f>
        <v>#N/A</v>
      </c>
      <c r="L16" s="129" t="e">
        <f t="shared" ref="L16:L58" si="3">IF(YEAR(F16)&lt;2021, IF(J16/K16&lt;=0.3, $Q$16, IF(J16/K16&lt;=0.5, $Q$17, IF(J16/K16&lt;=0.6, $Q$18, IF(J16/K16&lt;=0.8, $Q$19, $Q$20)))), "")</f>
        <v>#N/A</v>
      </c>
      <c r="M16" s="128" t="e" cm="1">
        <f t="array" aca="1" ref="M16" ca="1">IF(C16="Vacant","Vacant",IF(C16="Manager","Manager",IF(C16="Market Rate","Market Rate",IF(L16&lt;&gt; "", L16, IF(I16&lt;=4, INDEX(USDA_Buckets, MATCH(MIN(IF(INDIRECT("USDA_" &amp; G16 &amp; "_4P")&gt;=J16, INDIRECT("USDA_" &amp; G16 &amp; "_4P"))), INDIRECT("USDA_" &amp; G16 &amp; "_4P"), 0), 1), INDEX(USDA_Buckets, MATCH(MIN(IF(INDIRECT("USDA_" &amp; G16 &amp; "_5P")&gt;=J16, INDIRECT("USDA_" &amp; G16 &amp; "_5P"))), INDIRECT("USDA_" &amp; G16 &amp; "_5P"), 0), 1))))))</f>
        <v>#N/A</v>
      </c>
      <c r="N16" s="45"/>
      <c r="O16" s="46"/>
      <c r="P16" s="30"/>
      <c r="Q16" s="273" t="s">
        <v>630</v>
      </c>
      <c r="R16" s="32">
        <f ca="1">COUNTIF(M$15:M$245, "="&amp;Q16)</f>
        <v>0</v>
      </c>
      <c r="S16" s="160" t="e">
        <f t="shared" ca="1" si="0"/>
        <v>#DIV/0!</v>
      </c>
      <c r="T16" s="325">
        <f>'Start Here'!C12</f>
        <v>0</v>
      </c>
      <c r="U16" s="326"/>
    </row>
    <row r="17" spans="1:21" s="36" customFormat="1" ht="15" thickBot="1" x14ac:dyDescent="0.25">
      <c r="A17" s="49">
        <v>3</v>
      </c>
      <c r="B17" s="38" t="str">
        <f t="shared" si="1"/>
        <v>Enter Tenant Name</v>
      </c>
      <c r="C17" s="39"/>
      <c r="D17" s="40"/>
      <c r="E17" s="41"/>
      <c r="F17" s="42"/>
      <c r="G17" s="197" t="str" cm="1">
        <f t="array" ref="G17">IF(C17&lt;&gt;"",C17,IF(F17="","",IF(YEAR(F17)&lt;2021,TEXT(F17,"yyyy"),INDEX(Effective_Date_Year, MATCH(MAX(IF(Effective_Date&lt;=F17, Effective_Date)), Effective_Date, 0), 1))))</f>
        <v/>
      </c>
      <c r="H17" s="198" t="e">
        <f>INDEX('Income Limits'!$C$3:$AH$372,MATCH('Rent Roll Worksheet'!$M$7,County,0),MATCH(G17,Year,1))</f>
        <v>#N/A</v>
      </c>
      <c r="I17" s="41"/>
      <c r="J17" s="43"/>
      <c r="K17" s="44" t="e">
        <f t="shared" si="2"/>
        <v>#N/A</v>
      </c>
      <c r="L17" s="129" t="e">
        <f t="shared" si="3"/>
        <v>#N/A</v>
      </c>
      <c r="M17" s="128" t="e" cm="1">
        <f t="array" aca="1" ref="M17" ca="1">IF(C17="Vacant","Vacant",IF(C17="Manager","Manager",IF(C17="Market Rate","Market Rate",IF(L17&lt;&gt; "", L17, IF(I17&lt;=4, INDEX(USDA_Buckets, MATCH(MIN(IF(INDIRECT("USDA_" &amp; G17 &amp; "_4P")&gt;=J17, INDIRECT("USDA_" &amp; G17 &amp; "_4P"))), INDIRECT("USDA_" &amp; G17 &amp; "_4P"), 0), 1), INDEX(USDA_Buckets, MATCH(MIN(IF(INDIRECT("USDA_" &amp; G17 &amp; "_5P")&gt;=J17, INDIRECT("USDA_" &amp; G17 &amp; "_5P"))), INDIRECT("USDA_" &amp; G17 &amp; "_5P"), 0), 1))))))</f>
        <v>#N/A</v>
      </c>
      <c r="N17" s="45"/>
      <c r="O17" s="46"/>
      <c r="P17" s="30"/>
      <c r="Q17" s="270" t="s">
        <v>617</v>
      </c>
      <c r="R17" s="32">
        <f ca="1">COUNTIF(M$15:M$245, "="&amp;Q17)</f>
        <v>0</v>
      </c>
      <c r="S17" s="48" t="e">
        <f t="shared" ca="1" si="0"/>
        <v>#DIV/0!</v>
      </c>
      <c r="T17" s="335">
        <f>'Start Here'!C11-'Start Here'!C12</f>
        <v>0</v>
      </c>
      <c r="U17" s="336"/>
    </row>
    <row r="18" spans="1:21" s="36" customFormat="1" ht="15" thickBot="1" x14ac:dyDescent="0.25">
      <c r="A18" s="49">
        <v>4</v>
      </c>
      <c r="B18" s="38" t="str">
        <f t="shared" si="1"/>
        <v>Enter Tenant Name</v>
      </c>
      <c r="C18" s="39"/>
      <c r="D18" s="40"/>
      <c r="E18" s="41"/>
      <c r="F18" s="42"/>
      <c r="G18" s="197" t="str" cm="1">
        <f t="array" ref="G18">IF(C18&lt;&gt;"",C18,IF(F18="","",IF(YEAR(F18)&lt;2021,TEXT(F18,"yyyy"),INDEX(Effective_Date_Year, MATCH(MAX(IF(Effective_Date&lt;=F18, Effective_Date)), Effective_Date, 0), 1))))</f>
        <v/>
      </c>
      <c r="H18" s="198" t="e">
        <f>INDEX('Income Limits'!$C$3:$AH$372,MATCH('Rent Roll Worksheet'!$M$7,County,0),MATCH(G18,Year,1))</f>
        <v>#N/A</v>
      </c>
      <c r="I18" s="41"/>
      <c r="J18" s="43"/>
      <c r="K18" s="44" t="e">
        <f t="shared" si="2"/>
        <v>#N/A</v>
      </c>
      <c r="L18" s="129" t="e">
        <f t="shared" si="3"/>
        <v>#N/A</v>
      </c>
      <c r="M18" s="128" t="e" cm="1">
        <f t="array" aca="1" ref="M18" ca="1">IF(C18="Vacant","Vacant",IF(C18="Manager","Manager",IF(C18="Market Rate","Market Rate",IF(L18&lt;&gt; "", L18, IF(I18&lt;=4, INDEX(USDA_Buckets, MATCH(MIN(IF(INDIRECT("USDA_" &amp; G18 &amp; "_4P")&gt;=J18, INDIRECT("USDA_" &amp; G18 &amp; "_4P"))), INDIRECT("USDA_" &amp; G18 &amp; "_4P"), 0), 1), INDEX(USDA_Buckets, MATCH(MIN(IF(INDIRECT("USDA_" &amp; G18 &amp; "_5P")&gt;=J18, INDIRECT("USDA_" &amp; G18 &amp; "_5P"))), INDIRECT("USDA_" &amp; G18 &amp; "_5P"), 0), 1))))))</f>
        <v>#N/A</v>
      </c>
      <c r="N18" s="45"/>
      <c r="O18" s="46"/>
      <c r="P18" s="30"/>
      <c r="Q18" s="271" t="s">
        <v>618</v>
      </c>
      <c r="R18" s="32">
        <f ca="1">COUNTIF(M$15:M$245, "="&amp;Q18)</f>
        <v>0</v>
      </c>
      <c r="S18" s="48" t="e">
        <f t="shared" ca="1" si="0"/>
        <v>#DIV/0!</v>
      </c>
      <c r="T18" s="335">
        <f>'Start Here'!C13</f>
        <v>0</v>
      </c>
      <c r="U18" s="336"/>
    </row>
    <row r="19" spans="1:21" s="36" customFormat="1" ht="15" thickBot="1" x14ac:dyDescent="0.25">
      <c r="A19" s="49">
        <v>5</v>
      </c>
      <c r="B19" s="38" t="str">
        <f t="shared" si="1"/>
        <v>Enter Tenant Name</v>
      </c>
      <c r="C19" s="39"/>
      <c r="D19" s="40"/>
      <c r="E19" s="41"/>
      <c r="F19" s="42"/>
      <c r="G19" s="197" t="str" cm="1">
        <f t="array" ref="G19">IF(C19&lt;&gt;"",C19,IF(F19="","",IF(YEAR(F19)&lt;2021,TEXT(F19,"yyyy"),INDEX(Effective_Date_Year, MATCH(MAX(IF(Effective_Date&lt;=F19, Effective_Date)), Effective_Date, 0), 1))))</f>
        <v/>
      </c>
      <c r="H19" s="198" t="e">
        <f>INDEX('Income Limits'!$C$3:$AH$372,MATCH('Rent Roll Worksheet'!$M$7,County,0),MATCH(G19,Year,1))</f>
        <v>#N/A</v>
      </c>
      <c r="I19" s="41"/>
      <c r="J19" s="43"/>
      <c r="K19" s="44" t="e">
        <f t="shared" si="2"/>
        <v>#N/A</v>
      </c>
      <c r="L19" s="129" t="e">
        <f t="shared" si="3"/>
        <v>#N/A</v>
      </c>
      <c r="M19" s="128" t="e" cm="1">
        <f t="array" aca="1" ref="M19" ca="1">IF(C19="Vacant","Vacant",IF(C19="Manager","Manager",IF(C19="Market Rate","Market Rate",IF(L19&lt;&gt; "", L19, IF(I19&lt;=4, INDEX(USDA_Buckets, MATCH(MIN(IF(INDIRECT("USDA_" &amp; G19 &amp; "_4P")&gt;=J19, INDIRECT("USDA_" &amp; G19 &amp; "_4P"))), INDIRECT("USDA_" &amp; G19 &amp; "_4P"), 0), 1), INDEX(USDA_Buckets, MATCH(MIN(IF(INDIRECT("USDA_" &amp; G19 &amp; "_5P")&gt;=J19, INDIRECT("USDA_" &amp; G19 &amp; "_5P"))), INDIRECT("USDA_" &amp; G19 &amp; "_5P"), 0), 1))))))</f>
        <v>#N/A</v>
      </c>
      <c r="N19" s="45"/>
      <c r="O19" s="46"/>
      <c r="P19" s="30"/>
      <c r="Q19" s="272" t="s">
        <v>619</v>
      </c>
      <c r="R19" s="32">
        <f ca="1">COUNTIF(M$15:M$245, "="&amp;Q19)</f>
        <v>0</v>
      </c>
      <c r="S19" s="48" t="e">
        <f t="shared" ca="1" si="0"/>
        <v>#DIV/0!</v>
      </c>
      <c r="T19" s="335">
        <f>'Start Here'!C14</f>
        <v>0</v>
      </c>
      <c r="U19" s="336"/>
    </row>
    <row r="20" spans="1:21" s="36" customFormat="1" ht="15" thickBot="1" x14ac:dyDescent="0.25">
      <c r="A20" s="49">
        <v>6</v>
      </c>
      <c r="B20" s="38" t="str">
        <f t="shared" si="1"/>
        <v>Enter Tenant Name</v>
      </c>
      <c r="C20" s="39"/>
      <c r="D20" s="40"/>
      <c r="E20" s="41"/>
      <c r="F20" s="42"/>
      <c r="G20" s="197" t="str" cm="1">
        <f t="array" ref="G20">IF(C20&lt;&gt;"",C20,IF(F20="","",IF(YEAR(F20)&lt;2021,TEXT(F20,"yyyy"),INDEX(Effective_Date_Year, MATCH(MAX(IF(Effective_Date&lt;=F20, Effective_Date)), Effective_Date, 0), 1))))</f>
        <v/>
      </c>
      <c r="H20" s="198" t="e">
        <f>INDEX('Income Limits'!$C$3:$AH$372,MATCH('Rent Roll Worksheet'!$M$7,County,0),MATCH(G20,Year,1))</f>
        <v>#N/A</v>
      </c>
      <c r="I20" s="41"/>
      <c r="J20" s="43"/>
      <c r="K20" s="44" t="e">
        <f t="shared" si="2"/>
        <v>#N/A</v>
      </c>
      <c r="L20" s="129" t="e">
        <f t="shared" si="3"/>
        <v>#N/A</v>
      </c>
      <c r="M20" s="128" t="e" cm="1">
        <f t="array" aca="1" ref="M20" ca="1">IF(C20="Vacant","Vacant",IF(C20="Manager","Manager",IF(C20="Market Rate","Market Rate",IF(L20&lt;&gt; "", L20, IF(I20&lt;=4, INDEX(USDA_Buckets, MATCH(MIN(IF(INDIRECT("USDA_" &amp; G20 &amp; "_4P")&gt;=J20, INDIRECT("USDA_" &amp; G20 &amp; "_4P"))), INDIRECT("USDA_" &amp; G20 &amp; "_4P"), 0), 1), INDEX(USDA_Buckets, MATCH(MIN(IF(INDIRECT("USDA_" &amp; G20 &amp; "_5P")&gt;=J20, INDIRECT("USDA_" &amp; G20 &amp; "_5P"))), INDIRECT("USDA_" &amp; G20 &amp; "_5P"), 0), 1))))))</f>
        <v>#N/A</v>
      </c>
      <c r="N20" s="45"/>
      <c r="O20" s="46"/>
      <c r="P20" s="30"/>
      <c r="Q20" s="53" t="s">
        <v>421</v>
      </c>
      <c r="R20" s="47">
        <f ca="1">COUNTIF(M$15:M$245, "=Market Rate")</f>
        <v>0</v>
      </c>
      <c r="S20" s="54" t="e">
        <f t="shared" ca="1" si="0"/>
        <v>#DIV/0!</v>
      </c>
      <c r="T20" s="340">
        <f>'Start Here'!C15</f>
        <v>0</v>
      </c>
      <c r="U20" s="341"/>
    </row>
    <row r="21" spans="1:21" s="36" customFormat="1" ht="15" thickBot="1" x14ac:dyDescent="0.25">
      <c r="A21" s="49">
        <v>7</v>
      </c>
      <c r="B21" s="38" t="str">
        <f t="shared" si="1"/>
        <v>Enter Tenant Name</v>
      </c>
      <c r="C21" s="39"/>
      <c r="D21" s="40"/>
      <c r="E21" s="41"/>
      <c r="F21" s="42"/>
      <c r="G21" s="197" t="str" cm="1">
        <f t="array" ref="G21">IF(C21&lt;&gt;"",C21,IF(F21="","",IF(YEAR(F21)&lt;2021,TEXT(F21,"yyyy"),INDEX(Effective_Date_Year, MATCH(MAX(IF(Effective_Date&lt;=F21, Effective_Date)), Effective_Date, 0), 1))))</f>
        <v/>
      </c>
      <c r="H21" s="198" t="e">
        <f>INDEX('Income Limits'!$C$3:$AH$372,MATCH('Rent Roll Worksheet'!$M$7,County,0),MATCH(G21,Year,1))</f>
        <v>#N/A</v>
      </c>
      <c r="I21" s="41"/>
      <c r="J21" s="43"/>
      <c r="K21" s="44" t="e">
        <f t="shared" si="2"/>
        <v>#N/A</v>
      </c>
      <c r="L21" s="129" t="e">
        <f t="shared" si="3"/>
        <v>#N/A</v>
      </c>
      <c r="M21" s="128" t="e" cm="1">
        <f t="array" aca="1" ref="M21" ca="1">IF(C21="Vacant","Vacant",IF(C21="Manager","Manager",IF(C21="Market Rate","Market Rate",IF(L21&lt;&gt; "", L21, IF(I21&lt;=4, INDEX(USDA_Buckets, MATCH(MIN(IF(INDIRECT("USDA_" &amp; G21 &amp; "_4P")&gt;=J21, INDIRECT("USDA_" &amp; G21 &amp; "_4P"))), INDIRECT("USDA_" &amp; G21 &amp; "_4P"), 0), 1), INDEX(USDA_Buckets, MATCH(MIN(IF(INDIRECT("USDA_" &amp; G21 &amp; "_5P")&gt;=J21, INDIRECT("USDA_" &amp; G21 &amp; "_5P"))), INDIRECT("USDA_" &amp; G21 &amp; "_5P"), 0), 1))))))</f>
        <v>#N/A</v>
      </c>
      <c r="N21" s="45"/>
      <c r="O21" s="46"/>
      <c r="P21" s="30"/>
      <c r="Q21" s="264" t="s">
        <v>392</v>
      </c>
      <c r="R21" s="274">
        <f ca="1">SUM(R15:R20)</f>
        <v>0</v>
      </c>
      <c r="S21" s="55" t="e">
        <f ca="1">SUM(S15:S20)</f>
        <v>#DIV/0!</v>
      </c>
      <c r="T21" s="329">
        <f>SUM(T15:U20)</f>
        <v>0</v>
      </c>
      <c r="U21" s="330"/>
    </row>
    <row r="22" spans="1:21" s="36" customFormat="1" ht="15" thickBot="1" x14ac:dyDescent="0.25">
      <c r="A22" s="49">
        <v>8</v>
      </c>
      <c r="B22" s="38" t="str">
        <f t="shared" si="1"/>
        <v>Enter Tenant Name</v>
      </c>
      <c r="C22" s="39"/>
      <c r="D22" s="40"/>
      <c r="E22" s="41"/>
      <c r="F22" s="42"/>
      <c r="G22" s="197" t="str" cm="1">
        <f t="array" ref="G22">IF(C22&lt;&gt;"",C22,IF(F22="","",IF(YEAR(F22)&lt;2021,TEXT(F22,"yyyy"),INDEX(Effective_Date_Year, MATCH(MAX(IF(Effective_Date&lt;=F22, Effective_Date)), Effective_Date, 0), 1))))</f>
        <v/>
      </c>
      <c r="H22" s="198" t="e">
        <f>INDEX('Income Limits'!$C$3:$AH$372,MATCH('Rent Roll Worksheet'!$M$7,County,0),MATCH(G22,Year,1))</f>
        <v>#N/A</v>
      </c>
      <c r="I22" s="41"/>
      <c r="J22" s="43"/>
      <c r="K22" s="44" t="e">
        <f t="shared" si="2"/>
        <v>#N/A</v>
      </c>
      <c r="L22" s="129" t="e">
        <f t="shared" si="3"/>
        <v>#N/A</v>
      </c>
      <c r="M22" s="128" t="e" cm="1">
        <f t="array" aca="1" ref="M22" ca="1">IF(C22="Vacant","Vacant",IF(C22="Manager","Manager",IF(C22="Market Rate","Market Rate",IF(L22&lt;&gt; "", L22, IF(I22&lt;=4, INDEX(USDA_Buckets, MATCH(MIN(IF(INDIRECT("USDA_" &amp; G22 &amp; "_4P")&gt;=J22, INDIRECT("USDA_" &amp; G22 &amp; "_4P"))), INDIRECT("USDA_" &amp; G22 &amp; "_4P"), 0), 1), INDEX(USDA_Buckets, MATCH(MIN(IF(INDIRECT("USDA_" &amp; G22 &amp; "_5P")&gt;=J22, INDIRECT("USDA_" &amp; G22 &amp; "_5P"))), INDIRECT("USDA_" &amp; G22 &amp; "_5P"), 0), 1))))))</f>
        <v>#N/A</v>
      </c>
      <c r="N22" s="45"/>
      <c r="O22" s="46"/>
      <c r="P22" s="30"/>
      <c r="Q22" s="56"/>
      <c r="R22" s="57"/>
      <c r="S22" s="58"/>
      <c r="T22" s="59"/>
      <c r="U22" s="59"/>
    </row>
    <row r="23" spans="1:21" s="36" customFormat="1" ht="15.75" customHeight="1" thickBot="1" x14ac:dyDescent="0.25">
      <c r="A23" s="49">
        <v>9</v>
      </c>
      <c r="B23" s="38" t="str">
        <f t="shared" si="1"/>
        <v>Enter Tenant Name</v>
      </c>
      <c r="C23" s="39"/>
      <c r="D23" s="40"/>
      <c r="E23" s="41"/>
      <c r="F23" s="42"/>
      <c r="G23" s="197" t="str" cm="1">
        <f t="array" ref="G23">IF(C23&lt;&gt;"",C23,IF(F23="","",IF(YEAR(F23)&lt;2021,TEXT(F23,"yyyy"),INDEX(Effective_Date_Year, MATCH(MAX(IF(Effective_Date&lt;=F23, Effective_Date)), Effective_Date, 0), 1))))</f>
        <v/>
      </c>
      <c r="H23" s="198" t="e">
        <f>INDEX('Income Limits'!$C$3:$AH$372,MATCH('Rent Roll Worksheet'!$M$7,County,0),MATCH(G23,Year,1))</f>
        <v>#N/A</v>
      </c>
      <c r="I23" s="41"/>
      <c r="J23" s="43"/>
      <c r="K23" s="44" t="e">
        <f t="shared" si="2"/>
        <v>#N/A</v>
      </c>
      <c r="L23" s="129" t="e">
        <f t="shared" si="3"/>
        <v>#N/A</v>
      </c>
      <c r="M23" s="128" t="e" cm="1">
        <f t="array" aca="1" ref="M23" ca="1">IF(C23="Vacant","Vacant",IF(C23="Manager","Manager",IF(C23="Market Rate","Market Rate",IF(L23&lt;&gt; "", L23, IF(I23&lt;=4, INDEX(USDA_Buckets, MATCH(MIN(IF(INDIRECT("USDA_" &amp; G23 &amp; "_4P")&gt;=J23, INDIRECT("USDA_" &amp; G23 &amp; "_4P"))), INDIRECT("USDA_" &amp; G23 &amp; "_4P"), 0), 1), INDEX(USDA_Buckets, MATCH(MIN(IF(INDIRECT("USDA_" &amp; G23 &amp; "_5P")&gt;=J23, INDIRECT("USDA_" &amp; G23 &amp; "_5P"))), INDIRECT("USDA_" &amp; G23 &amp; "_5P"), 0), 1))))))</f>
        <v>#N/A</v>
      </c>
      <c r="N23" s="45"/>
      <c r="O23" s="46"/>
      <c r="P23" s="30"/>
      <c r="Q23" s="319" t="s">
        <v>368</v>
      </c>
      <c r="R23" s="320"/>
      <c r="S23" s="320"/>
      <c r="T23" s="320"/>
      <c r="U23" s="321"/>
    </row>
    <row r="24" spans="1:21" s="36" customFormat="1" ht="15" customHeight="1" thickBot="1" x14ac:dyDescent="0.25">
      <c r="A24" s="60">
        <v>10</v>
      </c>
      <c r="B24" s="61" t="str">
        <f t="shared" si="1"/>
        <v>Enter Tenant Name</v>
      </c>
      <c r="C24" s="138"/>
      <c r="D24" s="62"/>
      <c r="E24" s="63"/>
      <c r="F24" s="64"/>
      <c r="G24" s="197" t="str" cm="1">
        <f t="array" ref="G24">IF(C24&lt;&gt;"",C24,IF(F24="","",IF(YEAR(F24)&lt;2021,TEXT(F24,"yyyy"),INDEX(Effective_Date_Year, MATCH(MAX(IF(Effective_Date&lt;=F24, Effective_Date)), Effective_Date, 0), 1))))</f>
        <v/>
      </c>
      <c r="H24" s="198" t="e">
        <f>INDEX('Income Limits'!$C$3:$AH$372,MATCH('Rent Roll Worksheet'!$M$7,County,0),MATCH(G24,Year,1))</f>
        <v>#N/A</v>
      </c>
      <c r="I24" s="63"/>
      <c r="J24" s="65"/>
      <c r="K24" s="139" t="e">
        <f t="shared" si="2"/>
        <v>#N/A</v>
      </c>
      <c r="L24" s="261" t="e">
        <f t="shared" si="3"/>
        <v>#N/A</v>
      </c>
      <c r="M24" s="131" t="e" cm="1">
        <f t="array" aca="1" ref="M24" ca="1">IF(C24="Vacant","Vacant",IF(C24="Manager","Manager",IF(C24="Market Rate","Market Rate",IF(L24&lt;&gt; "", L24, IF(I24&lt;=4, INDEX(USDA_Buckets, MATCH(MIN(IF(INDIRECT("USDA_" &amp; G24 &amp; "_4P")&gt;=J24, INDIRECT("USDA_" &amp; G24 &amp; "_4P"))), INDIRECT("USDA_" &amp; G24 &amp; "_4P"), 0), 1), INDEX(USDA_Buckets, MATCH(MIN(IF(INDIRECT("USDA_" &amp; G24 &amp; "_5P")&gt;=J24, INDIRECT("USDA_" &amp; G24 &amp; "_5P"))), INDIRECT("USDA_" &amp; G24 &amp; "_5P"), 0), 1))))))</f>
        <v>#N/A</v>
      </c>
      <c r="N24" s="66"/>
      <c r="O24" s="67"/>
      <c r="P24" s="30"/>
      <c r="Q24" s="349" t="s">
        <v>399</v>
      </c>
      <c r="R24" s="346" t="s">
        <v>400</v>
      </c>
      <c r="S24" s="352" t="s">
        <v>403</v>
      </c>
      <c r="T24" s="352"/>
      <c r="U24" s="322" t="s">
        <v>401</v>
      </c>
    </row>
    <row r="25" spans="1:21" s="36" customFormat="1" ht="14.25" customHeight="1" thickBot="1" x14ac:dyDescent="0.25">
      <c r="A25" s="49">
        <v>11</v>
      </c>
      <c r="B25" s="38" t="str">
        <f t="shared" si="1"/>
        <v>Enter Tenant Name</v>
      </c>
      <c r="C25" s="39"/>
      <c r="D25" s="40"/>
      <c r="E25" s="41"/>
      <c r="F25" s="42"/>
      <c r="G25" s="197" t="str" cm="1">
        <f t="array" ref="G25">IF(C25&lt;&gt;"",C25,IF(F25="","",IF(YEAR(F25)&lt;2021,TEXT(F25,"yyyy"),INDEX(Effective_Date_Year, MATCH(MAX(IF(Effective_Date&lt;=F25, Effective_Date)), Effective_Date, 0), 1))))</f>
        <v/>
      </c>
      <c r="H25" s="198" t="e">
        <f>INDEX('Income Limits'!$C$3:$AH$372,MATCH('Rent Roll Worksheet'!$M$7,County,0),MATCH(G25,Year,1))</f>
        <v>#N/A</v>
      </c>
      <c r="I25" s="41"/>
      <c r="J25" s="43"/>
      <c r="K25" s="44" t="e">
        <f t="shared" si="2"/>
        <v>#N/A</v>
      </c>
      <c r="L25" s="129" t="e">
        <f t="shared" si="3"/>
        <v>#N/A</v>
      </c>
      <c r="M25" s="130" t="e" cm="1">
        <f t="array" aca="1" ref="M25" ca="1">IF(C25="Vacant","Vacant",IF(C25="Manager","Manager",IF(C25="Market Rate","Market Rate",IF(L25&lt;&gt; "", L25, IF(I25&lt;=4, INDEX(USDA_Buckets, MATCH(MIN(IF(INDIRECT("USDA_" &amp; G25 &amp; "_4P")&gt;=J25, INDIRECT("USDA_" &amp; G25 &amp; "_4P"))), INDIRECT("USDA_" &amp; G25 &amp; "_4P"), 0), 1), INDEX(USDA_Buckets, MATCH(MIN(IF(INDIRECT("USDA_" &amp; G25 &amp; "_5P")&gt;=J25, INDIRECT("USDA_" &amp; G25 &amp; "_5P"))), INDIRECT("USDA_" &amp; G25 &amp; "_5P"), 0), 1))))))</f>
        <v>#N/A</v>
      </c>
      <c r="N25" s="45"/>
      <c r="O25" s="46"/>
      <c r="P25" s="30"/>
      <c r="Q25" s="350"/>
      <c r="R25" s="347"/>
      <c r="S25" s="353"/>
      <c r="T25" s="353"/>
      <c r="U25" s="323"/>
    </row>
    <row r="26" spans="1:21" s="36" customFormat="1" ht="15" thickBot="1" x14ac:dyDescent="0.25">
      <c r="A26" s="49">
        <v>12</v>
      </c>
      <c r="B26" s="38" t="str">
        <f t="shared" si="1"/>
        <v>Enter Tenant Name</v>
      </c>
      <c r="C26" s="39"/>
      <c r="D26" s="40"/>
      <c r="E26" s="41"/>
      <c r="F26" s="42"/>
      <c r="G26" s="197" t="str" cm="1">
        <f t="array" ref="G26">IF(C26&lt;&gt;"",C26,IF(F26="","",IF(YEAR(F26)&lt;2021,TEXT(F26,"yyyy"),INDEX(Effective_Date_Year, MATCH(MAX(IF(Effective_Date&lt;=F26, Effective_Date)), Effective_Date, 0), 1))))</f>
        <v/>
      </c>
      <c r="H26" s="198" t="e">
        <f>INDEX('Income Limits'!$C$3:$AH$372,MATCH('Rent Roll Worksheet'!$M$7,County,0),MATCH(G26,Year,1))</f>
        <v>#N/A</v>
      </c>
      <c r="I26" s="41"/>
      <c r="J26" s="43"/>
      <c r="K26" s="44" t="e">
        <f t="shared" si="2"/>
        <v>#N/A</v>
      </c>
      <c r="L26" s="129" t="e">
        <f t="shared" si="3"/>
        <v>#N/A</v>
      </c>
      <c r="M26" s="128" t="e" cm="1">
        <f t="array" aca="1" ref="M26" ca="1">IF(C26="Vacant","Vacant",IF(C26="Manager","Manager",IF(C26="Market Rate","Market Rate",IF(L26&lt;&gt; "", L26, IF(I26&lt;=4, INDEX(USDA_Buckets, MATCH(MIN(IF(INDIRECT("USDA_" &amp; G26 &amp; "_4P")&gt;=J26, INDIRECT("USDA_" &amp; G26 &amp; "_4P"))), INDIRECT("USDA_" &amp; G26 &amp; "_4P"), 0), 1), INDEX(USDA_Buckets, MATCH(MIN(IF(INDIRECT("USDA_" &amp; G26 &amp; "_5P")&gt;=J26, INDIRECT("USDA_" &amp; G26 &amp; "_5P"))), INDIRECT("USDA_" &amp; G26 &amp; "_5P"), 0), 1))))))</f>
        <v>#N/A</v>
      </c>
      <c r="N26" s="45"/>
      <c r="O26" s="46"/>
      <c r="P26" s="30"/>
      <c r="Q26" s="351"/>
      <c r="R26" s="348"/>
      <c r="S26" s="354"/>
      <c r="T26" s="354"/>
      <c r="U26" s="324"/>
    </row>
    <row r="27" spans="1:21" s="36" customFormat="1" ht="15" thickBot="1" x14ac:dyDescent="0.25">
      <c r="A27" s="49">
        <v>13</v>
      </c>
      <c r="B27" s="38" t="str">
        <f t="shared" si="1"/>
        <v>Enter Tenant Name</v>
      </c>
      <c r="C27" s="39"/>
      <c r="D27" s="40"/>
      <c r="E27" s="41"/>
      <c r="F27" s="42"/>
      <c r="G27" s="197" t="str" cm="1">
        <f t="array" ref="G27">IF(C27&lt;&gt;"",C27,IF(F27="","",IF(YEAR(F27)&lt;2021,TEXT(F27,"yyyy"),INDEX(Effective_Date_Year, MATCH(MAX(IF(Effective_Date&lt;=F27, Effective_Date)), Effective_Date, 0), 1))))</f>
        <v/>
      </c>
      <c r="H27" s="198" t="e">
        <f>INDEX('Income Limits'!$C$3:$AH$372,MATCH('Rent Roll Worksheet'!$M$7,County,0),MATCH(G27,Year,1))</f>
        <v>#N/A</v>
      </c>
      <c r="I27" s="41"/>
      <c r="J27" s="43"/>
      <c r="K27" s="44" t="e">
        <f t="shared" si="2"/>
        <v>#N/A</v>
      </c>
      <c r="L27" s="129" t="e">
        <f t="shared" si="3"/>
        <v>#N/A</v>
      </c>
      <c r="M27" s="128" t="e" cm="1">
        <f t="array" aca="1" ref="M27" ca="1">IF(C27="Vacant","Vacant",IF(C27="Manager","Manager",IF(C27="Market Rate","Market Rate",IF(L27&lt;&gt; "", L27, IF(I27&lt;=4, INDEX(USDA_Buckets, MATCH(MIN(IF(INDIRECT("USDA_" &amp; G27 &amp; "_4P")&gt;=J27, INDIRECT("USDA_" &amp; G27 &amp; "_4P"))), INDIRECT("USDA_" &amp; G27 &amp; "_4P"), 0), 1), INDEX(USDA_Buckets, MATCH(MIN(IF(INDIRECT("USDA_" &amp; G27 &amp; "_5P")&gt;=J27, INDIRECT("USDA_" &amp; G27 &amp; "_5P"))), INDIRECT("USDA_" &amp; G27 &amp; "_5P"), 0), 1))))))</f>
        <v>#N/A</v>
      </c>
      <c r="N27" s="45"/>
      <c r="O27" s="46"/>
      <c r="P27" s="30"/>
      <c r="Q27" s="68" t="s">
        <v>402</v>
      </c>
      <c r="R27" s="161">
        <v>0.3</v>
      </c>
      <c r="S27" s="327" cm="1">
        <f t="array" aca="1" ref="S27" ca="1">MAX(IF($E$15:$E$245=Q27,IF($M$15:$M$245=Q16,$N$15:$N$245)))</f>
        <v>0</v>
      </c>
      <c r="T27" s="328"/>
      <c r="U27" s="70" t="e">
        <f ca="1">'Rental Project Worksheet'!E19</f>
        <v>#VALUE!</v>
      </c>
    </row>
    <row r="28" spans="1:21" s="36" customFormat="1" ht="15" thickBot="1" x14ac:dyDescent="0.25">
      <c r="A28" s="49">
        <v>14</v>
      </c>
      <c r="B28" s="38" t="str">
        <f t="shared" si="1"/>
        <v>Enter Tenant Name</v>
      </c>
      <c r="C28" s="39"/>
      <c r="D28" s="40"/>
      <c r="E28" s="41"/>
      <c r="F28" s="42"/>
      <c r="G28" s="197" t="str" cm="1">
        <f t="array" ref="G28">IF(C28&lt;&gt;"",C28,IF(F28="","",IF(YEAR(F28)&lt;2021,TEXT(F28,"yyyy"),INDEX(Effective_Date_Year, MATCH(MAX(IF(Effective_Date&lt;=F28, Effective_Date)), Effective_Date, 0), 1))))</f>
        <v/>
      </c>
      <c r="H28" s="198" t="e">
        <f>INDEX('Income Limits'!$C$3:$AH$372,MATCH('Rent Roll Worksheet'!$M$7,County,0),MATCH(G28,Year,1))</f>
        <v>#N/A</v>
      </c>
      <c r="I28" s="41"/>
      <c r="J28" s="43"/>
      <c r="K28" s="44" t="e">
        <f t="shared" si="2"/>
        <v>#N/A</v>
      </c>
      <c r="L28" s="129" t="e">
        <f t="shared" si="3"/>
        <v>#N/A</v>
      </c>
      <c r="M28" s="128" t="e" cm="1">
        <f t="array" aca="1" ref="M28" ca="1">IF(C28="Vacant","Vacant",IF(C28="Manager","Manager",IF(C28="Market Rate","Market Rate",IF(L28&lt;&gt; "", L28, IF(I28&lt;=4, INDEX(USDA_Buckets, MATCH(MIN(IF(INDIRECT("USDA_" &amp; G28 &amp; "_4P")&gt;=J28, INDIRECT("USDA_" &amp; G28 &amp; "_4P"))), INDIRECT("USDA_" &amp; G28 &amp; "_4P"), 0), 1), INDEX(USDA_Buckets, MATCH(MIN(IF(INDIRECT("USDA_" &amp; G28 &amp; "_5P")&gt;=J28, INDIRECT("USDA_" &amp; G28 &amp; "_5P"))), INDIRECT("USDA_" &amp; G28 &amp; "_5P"), 0), 1))))))</f>
        <v>#N/A</v>
      </c>
      <c r="N28" s="45"/>
      <c r="O28" s="46"/>
      <c r="P28" s="30"/>
      <c r="Q28" s="68" t="s">
        <v>402</v>
      </c>
      <c r="R28" s="69">
        <v>0.5</v>
      </c>
      <c r="S28" s="327" cm="1">
        <f t="array" aca="1" ref="S28" ca="1">MAX(IF($E$15:$E$245=Q28, IF($M$15:$M$245=Q17,$N$15:$N$245)))</f>
        <v>0</v>
      </c>
      <c r="T28" s="328"/>
      <c r="U28" s="70" t="e">
        <f ca="1">'Rental Project Worksheet'!E24</f>
        <v>#VALUE!</v>
      </c>
    </row>
    <row r="29" spans="1:21" s="36" customFormat="1" ht="15" thickBot="1" x14ac:dyDescent="0.25">
      <c r="A29" s="49">
        <v>15</v>
      </c>
      <c r="B29" s="38" t="str">
        <f t="shared" si="1"/>
        <v>Enter Tenant Name</v>
      </c>
      <c r="C29" s="39"/>
      <c r="D29" s="40"/>
      <c r="E29" s="41"/>
      <c r="F29" s="42"/>
      <c r="G29" s="197" t="str" cm="1">
        <f t="array" ref="G29">IF(C29&lt;&gt;"",C29,IF(F29="","",IF(YEAR(F29)&lt;2021,TEXT(F29,"yyyy"),INDEX(Effective_Date_Year, MATCH(MAX(IF(Effective_Date&lt;=F29, Effective_Date)), Effective_Date, 0), 1))))</f>
        <v/>
      </c>
      <c r="H29" s="198" t="e">
        <f>INDEX('Income Limits'!$C$3:$AH$372,MATCH('Rent Roll Worksheet'!$M$7,County,0),MATCH(G29,Year,1))</f>
        <v>#N/A</v>
      </c>
      <c r="I29" s="41"/>
      <c r="J29" s="43"/>
      <c r="K29" s="44" t="e">
        <f t="shared" si="2"/>
        <v>#N/A</v>
      </c>
      <c r="L29" s="129" t="e">
        <f t="shared" si="3"/>
        <v>#N/A</v>
      </c>
      <c r="M29" s="128" t="e" cm="1">
        <f t="array" aca="1" ref="M29" ca="1">IF(C29="Vacant","Vacant",IF(C29="Manager","Manager",IF(C29="Market Rate","Market Rate",IF(L29&lt;&gt; "", L29, IF(I29&lt;=4, INDEX(USDA_Buckets, MATCH(MIN(IF(INDIRECT("USDA_" &amp; G29 &amp; "_4P")&gt;=J29, INDIRECT("USDA_" &amp; G29 &amp; "_4P"))), INDIRECT("USDA_" &amp; G29 &amp; "_4P"), 0), 1), INDEX(USDA_Buckets, MATCH(MIN(IF(INDIRECT("USDA_" &amp; G29 &amp; "_5P")&gt;=J29, INDIRECT("USDA_" &amp; G29 &amp; "_5P"))), INDIRECT("USDA_" &amp; G29 &amp; "_5P"), 0), 1))))))</f>
        <v>#N/A</v>
      </c>
      <c r="N29" s="45"/>
      <c r="O29" s="46"/>
      <c r="P29" s="30"/>
      <c r="Q29" s="71" t="s">
        <v>402</v>
      </c>
      <c r="R29" s="72">
        <v>0.6</v>
      </c>
      <c r="S29" s="315" cm="1">
        <f t="array" aca="1" ref="S29" ca="1">MAX(IF($E$15:$E$245=Q29,IF($M$15:$M$245=Q18,$N$15:$N$245)))</f>
        <v>0</v>
      </c>
      <c r="T29" s="316"/>
      <c r="U29" s="73" t="e">
        <f ca="1">'Rental Project Worksheet'!E29</f>
        <v>#VALUE!</v>
      </c>
    </row>
    <row r="30" spans="1:21" s="36" customFormat="1" ht="15" thickBot="1" x14ac:dyDescent="0.25">
      <c r="A30" s="49">
        <v>16</v>
      </c>
      <c r="B30" s="38" t="str">
        <f t="shared" si="1"/>
        <v>Enter Tenant Name</v>
      </c>
      <c r="C30" s="39"/>
      <c r="D30" s="40"/>
      <c r="E30" s="41"/>
      <c r="F30" s="42"/>
      <c r="G30" s="197" t="str" cm="1">
        <f t="array" ref="G30">IF(C30&lt;&gt;"",C30,IF(F30="","",IF(YEAR(F30)&lt;2021,TEXT(F30,"yyyy"),INDEX(Effective_Date_Year, MATCH(MAX(IF(Effective_Date&lt;=F30, Effective_Date)), Effective_Date, 0), 1))))</f>
        <v/>
      </c>
      <c r="H30" s="198" t="e">
        <f>INDEX('Income Limits'!$C$3:$AH$372,MATCH('Rent Roll Worksheet'!$M$7,County,0),MATCH(G30,Year,1))</f>
        <v>#N/A</v>
      </c>
      <c r="I30" s="41"/>
      <c r="J30" s="43"/>
      <c r="K30" s="44" t="e">
        <f t="shared" si="2"/>
        <v>#N/A</v>
      </c>
      <c r="L30" s="129" t="e">
        <f t="shared" si="3"/>
        <v>#N/A</v>
      </c>
      <c r="M30" s="128" t="e" cm="1">
        <f t="array" aca="1" ref="M30" ca="1">IF(C30="Vacant","Vacant",IF(C30="Manager","Manager",IF(C30="Market Rate","Market Rate",IF(L30&lt;&gt; "", L30, IF(I30&lt;=4, INDEX(USDA_Buckets, MATCH(MIN(IF(INDIRECT("USDA_" &amp; G30 &amp; "_4P")&gt;=J30, INDIRECT("USDA_" &amp; G30 &amp; "_4P"))), INDIRECT("USDA_" &amp; G30 &amp; "_4P"), 0), 1), INDEX(USDA_Buckets, MATCH(MIN(IF(INDIRECT("USDA_" &amp; G30 &amp; "_5P")&gt;=J30, INDIRECT("USDA_" &amp; G30 &amp; "_5P"))), INDIRECT("USDA_" &amp; G30 &amp; "_5P"), 0), 1))))))</f>
        <v>#N/A</v>
      </c>
      <c r="N30" s="45"/>
      <c r="O30" s="46"/>
      <c r="P30" s="30"/>
      <c r="Q30" s="74" t="s">
        <v>402</v>
      </c>
      <c r="R30" s="75">
        <v>0.8</v>
      </c>
      <c r="S30" s="313" cm="1">
        <f t="array" aca="1" ref="S30" ca="1">MAX(IF($E$15:$E$245=Q30,IF($M$15:$M$245=Q19,$N$15:$N$245)))</f>
        <v>0</v>
      </c>
      <c r="T30" s="314"/>
      <c r="U30" s="76" t="e">
        <f ca="1">'Rental Project Worksheet'!E34</f>
        <v>#VALUE!</v>
      </c>
    </row>
    <row r="31" spans="1:21" s="36" customFormat="1" ht="15" thickBot="1" x14ac:dyDescent="0.25">
      <c r="A31" s="49">
        <v>17</v>
      </c>
      <c r="B31" s="38" t="str">
        <f t="shared" si="1"/>
        <v>Enter Tenant Name</v>
      </c>
      <c r="C31" s="39"/>
      <c r="D31" s="40"/>
      <c r="E31" s="41"/>
      <c r="F31" s="42"/>
      <c r="G31" s="197" t="str" cm="1">
        <f t="array" ref="G31">IF(C31&lt;&gt;"",C31,IF(F31="","",IF(YEAR(F31)&lt;2021,TEXT(F31,"yyyy"),INDEX(Effective_Date_Year, MATCH(MAX(IF(Effective_Date&lt;=F31, Effective_Date)), Effective_Date, 0), 1))))</f>
        <v/>
      </c>
      <c r="H31" s="198" t="e">
        <f>INDEX('Income Limits'!$C$3:$AH$372,MATCH('Rent Roll Worksheet'!$M$7,County,0),MATCH(G31,Year,1))</f>
        <v>#N/A</v>
      </c>
      <c r="I31" s="41"/>
      <c r="J31" s="43"/>
      <c r="K31" s="44" t="e">
        <f t="shared" si="2"/>
        <v>#N/A</v>
      </c>
      <c r="L31" s="129" t="e">
        <f t="shared" si="3"/>
        <v>#N/A</v>
      </c>
      <c r="M31" s="128" t="e" cm="1">
        <f t="array" aca="1" ref="M31" ca="1">IF(C31="Vacant","Vacant",IF(C31="Manager","Manager",IF(C31="Market Rate","Market Rate",IF(L31&lt;&gt; "", L31, IF(I31&lt;=4, INDEX(USDA_Buckets, MATCH(MIN(IF(INDIRECT("USDA_" &amp; G31 &amp; "_4P")&gt;=J31, INDIRECT("USDA_" &amp; G31 &amp; "_4P"))), INDIRECT("USDA_" &amp; G31 &amp; "_4P"), 0), 1), INDEX(USDA_Buckets, MATCH(MIN(IF(INDIRECT("USDA_" &amp; G31 &amp; "_5P")&gt;=J31, INDIRECT("USDA_" &amp; G31 &amp; "_5P"))), INDIRECT("USDA_" &amp; G31 &amp; "_5P"), 0), 1))))))</f>
        <v>#N/A</v>
      </c>
      <c r="N31" s="45"/>
      <c r="O31" s="46"/>
      <c r="P31" s="30"/>
      <c r="Q31" s="77">
        <v>1</v>
      </c>
      <c r="R31" s="161">
        <v>0.3</v>
      </c>
      <c r="S31" s="327" cm="1">
        <f t="array" aca="1" ref="S31" ca="1">MAX(IF($E$15:$E$245=Q31,IF($M$15:$M$245=Q16,$N$15:$N$245)))</f>
        <v>0</v>
      </c>
      <c r="T31" s="328"/>
      <c r="U31" s="70" t="e">
        <f ca="1">'Rental Project Worksheet'!E20</f>
        <v>#VALUE!</v>
      </c>
    </row>
    <row r="32" spans="1:21" s="36" customFormat="1" ht="15" thickBot="1" x14ac:dyDescent="0.25">
      <c r="A32" s="49">
        <v>18</v>
      </c>
      <c r="B32" s="38" t="str">
        <f t="shared" si="1"/>
        <v>Enter Tenant Name</v>
      </c>
      <c r="C32" s="39"/>
      <c r="D32" s="40"/>
      <c r="E32" s="41"/>
      <c r="F32" s="42"/>
      <c r="G32" s="197" t="str" cm="1">
        <f t="array" ref="G32">IF(C32&lt;&gt;"",C32,IF(F32="","",IF(YEAR(F32)&lt;2021,TEXT(F32,"yyyy"),INDEX(Effective_Date_Year, MATCH(MAX(IF(Effective_Date&lt;=F32, Effective_Date)), Effective_Date, 0), 1))))</f>
        <v/>
      </c>
      <c r="H32" s="198" t="e">
        <f>INDEX('Income Limits'!$C$3:$AH$372,MATCH('Rent Roll Worksheet'!$M$7,County,0),MATCH(G32,Year,1))</f>
        <v>#N/A</v>
      </c>
      <c r="I32" s="41"/>
      <c r="J32" s="43"/>
      <c r="K32" s="44" t="e">
        <f t="shared" si="2"/>
        <v>#N/A</v>
      </c>
      <c r="L32" s="129" t="e">
        <f t="shared" si="3"/>
        <v>#N/A</v>
      </c>
      <c r="M32" s="128" t="e" cm="1">
        <f t="array" aca="1" ref="M32" ca="1">IF(C32="Vacant","Vacant",IF(C32="Manager","Manager",IF(C32="Market Rate","Market Rate",IF(L32&lt;&gt; "", L32, IF(I32&lt;=4, INDEX(USDA_Buckets, MATCH(MIN(IF(INDIRECT("USDA_" &amp; G32 &amp; "_4P")&gt;=J32, INDIRECT("USDA_" &amp; G32 &amp; "_4P"))), INDIRECT("USDA_" &amp; G32 &amp; "_4P"), 0), 1), INDEX(USDA_Buckets, MATCH(MIN(IF(INDIRECT("USDA_" &amp; G32 &amp; "_5P")&gt;=J32, INDIRECT("USDA_" &amp; G32 &amp; "_5P"))), INDIRECT("USDA_" &amp; G32 &amp; "_5P"), 0), 1))))))</f>
        <v>#N/A</v>
      </c>
      <c r="N32" s="45"/>
      <c r="O32" s="46"/>
      <c r="P32" s="30"/>
      <c r="Q32" s="77">
        <v>1</v>
      </c>
      <c r="R32" s="69">
        <v>0.5</v>
      </c>
      <c r="S32" s="327" cm="1">
        <f t="array" aca="1" ref="S32" ca="1">MAX(IF($E$15:$E$245=Q32, IF($M$15:$M$245=Q17,$N$15:$N$245)))</f>
        <v>0</v>
      </c>
      <c r="T32" s="328"/>
      <c r="U32" s="70" t="e">
        <f ca="1">'Rental Project Worksheet'!E25</f>
        <v>#VALUE!</v>
      </c>
    </row>
    <row r="33" spans="1:21" s="36" customFormat="1" ht="15" thickBot="1" x14ac:dyDescent="0.25">
      <c r="A33" s="49">
        <v>19</v>
      </c>
      <c r="B33" s="38" t="str">
        <f t="shared" si="1"/>
        <v>Enter Tenant Name</v>
      </c>
      <c r="C33" s="39"/>
      <c r="D33" s="40"/>
      <c r="E33" s="41"/>
      <c r="F33" s="42"/>
      <c r="G33" s="197" t="str" cm="1">
        <f t="array" ref="G33">IF(C33&lt;&gt;"",C33,IF(F33="","",IF(YEAR(F33)&lt;2021,TEXT(F33,"yyyy"),INDEX(Effective_Date_Year, MATCH(MAX(IF(Effective_Date&lt;=F33, Effective_Date)), Effective_Date, 0), 1))))</f>
        <v/>
      </c>
      <c r="H33" s="198" t="e">
        <f>INDEX('Income Limits'!$C$3:$AH$372,MATCH('Rent Roll Worksheet'!$M$7,County,0),MATCH(G33,Year,1))</f>
        <v>#N/A</v>
      </c>
      <c r="I33" s="41"/>
      <c r="J33" s="43"/>
      <c r="K33" s="44" t="e">
        <f t="shared" si="2"/>
        <v>#N/A</v>
      </c>
      <c r="L33" s="129" t="e">
        <f t="shared" si="3"/>
        <v>#N/A</v>
      </c>
      <c r="M33" s="128" t="e" cm="1">
        <f t="array" aca="1" ref="M33" ca="1">IF(C33="Vacant","Vacant",IF(C33="Manager","Manager",IF(C33="Market Rate","Market Rate",IF(L33&lt;&gt; "", L33, IF(I33&lt;=4, INDEX(USDA_Buckets, MATCH(MIN(IF(INDIRECT("USDA_" &amp; G33 &amp; "_4P")&gt;=J33, INDIRECT("USDA_" &amp; G33 &amp; "_4P"))), INDIRECT("USDA_" &amp; G33 &amp; "_4P"), 0), 1), INDEX(USDA_Buckets, MATCH(MIN(IF(INDIRECT("USDA_" &amp; G33 &amp; "_5P")&gt;=J33, INDIRECT("USDA_" &amp; G33 &amp; "_5P"))), INDIRECT("USDA_" &amp; G33 &amp; "_5P"), 0), 1))))))</f>
        <v>#N/A</v>
      </c>
      <c r="N33" s="45"/>
      <c r="O33" s="46"/>
      <c r="P33" s="30"/>
      <c r="Q33" s="77">
        <v>1</v>
      </c>
      <c r="R33" s="72">
        <v>0.6</v>
      </c>
      <c r="S33" s="315" cm="1">
        <f t="array" aca="1" ref="S33" ca="1">MAX(IF($E$15:$E$245=Q33,IF($M$15:$M$245=Q18,$N$15:$N$245)))</f>
        <v>0</v>
      </c>
      <c r="T33" s="316"/>
      <c r="U33" s="73" t="e">
        <f ca="1">'Rental Project Worksheet'!E30</f>
        <v>#VALUE!</v>
      </c>
    </row>
    <row r="34" spans="1:21" s="36" customFormat="1" ht="15" thickBot="1" x14ac:dyDescent="0.25">
      <c r="A34" s="60">
        <v>20</v>
      </c>
      <c r="B34" s="61" t="str">
        <f t="shared" si="1"/>
        <v>Enter Tenant Name</v>
      </c>
      <c r="C34" s="138"/>
      <c r="D34" s="62"/>
      <c r="E34" s="63"/>
      <c r="F34" s="64"/>
      <c r="G34" s="199" t="str" cm="1">
        <f t="array" ref="G34">IF(C34&lt;&gt;"",C34,IF(F34="","",IF(YEAR(F34)&lt;2021,TEXT(F34,"yyyy"),INDEX(Effective_Date_Year, MATCH(MAX(IF(Effective_Date&lt;=F34, Effective_Date)), Effective_Date, 0), 1))))</f>
        <v/>
      </c>
      <c r="H34" s="198" t="e">
        <f>INDEX('Income Limits'!$C$3:$AH$372,MATCH('Rent Roll Worksheet'!$M$7,County,0),MATCH(G34,Year,1))</f>
        <v>#N/A</v>
      </c>
      <c r="I34" s="63"/>
      <c r="J34" s="65"/>
      <c r="K34" s="139" t="e">
        <f t="shared" si="2"/>
        <v>#N/A</v>
      </c>
      <c r="L34" s="261" t="e">
        <f t="shared" si="3"/>
        <v>#N/A</v>
      </c>
      <c r="M34" s="131" t="e" cm="1">
        <f t="array" aca="1" ref="M34" ca="1">IF(C34="Vacant","Vacant",IF(C34="Manager","Manager",IF(C34="Market Rate","Market Rate",IF(L34&lt;&gt; "", L34, IF(I34&lt;=4, INDEX(USDA_Buckets, MATCH(MIN(IF(INDIRECT("USDA_" &amp; G34 &amp; "_4P")&gt;=J34, INDIRECT("USDA_" &amp; G34 &amp; "_4P"))), INDIRECT("USDA_" &amp; G34 &amp; "_4P"), 0), 1), INDEX(USDA_Buckets, MATCH(MIN(IF(INDIRECT("USDA_" &amp; G34 &amp; "_5P")&gt;=J34, INDIRECT("USDA_" &amp; G34 &amp; "_5P"))), INDIRECT("USDA_" &amp; G34 &amp; "_5P"), 0), 1))))))</f>
        <v>#N/A</v>
      </c>
      <c r="N34" s="66"/>
      <c r="O34" s="67"/>
      <c r="P34" s="30"/>
      <c r="Q34" s="78">
        <v>1</v>
      </c>
      <c r="R34" s="75">
        <v>0.8</v>
      </c>
      <c r="S34" s="313" cm="1">
        <f t="array" aca="1" ref="S34" ca="1">MAX(IF($E$15:$E$245=Q34,IF($M$15:$M$245=Q19,$N$15:$N$245)))</f>
        <v>0</v>
      </c>
      <c r="T34" s="314"/>
      <c r="U34" s="76" t="e">
        <f ca="1">'Rental Project Worksheet'!E35</f>
        <v>#VALUE!</v>
      </c>
    </row>
    <row r="35" spans="1:21" s="36" customFormat="1" ht="15" thickBot="1" x14ac:dyDescent="0.25">
      <c r="A35" s="49">
        <v>21</v>
      </c>
      <c r="B35" s="38" t="str">
        <f t="shared" si="1"/>
        <v>Enter Tenant Name</v>
      </c>
      <c r="C35" s="39"/>
      <c r="D35" s="40"/>
      <c r="E35" s="41"/>
      <c r="F35" s="42"/>
      <c r="G35" s="197" t="str" cm="1">
        <f t="array" ref="G35">IF(C35&lt;&gt;"",C35,IF(F35="","",IF(YEAR(F35)&lt;2021,TEXT(F35,"yyyy"),INDEX(Effective_Date_Year, MATCH(MAX(IF(Effective_Date&lt;=F35, Effective_Date)), Effective_Date, 0), 1))))</f>
        <v/>
      </c>
      <c r="H35" s="200" t="e">
        <f>INDEX('Income Limits'!$C$3:$AH$372,MATCH('Rent Roll Worksheet'!$M$7,County,0),MATCH(G35,Year,1))</f>
        <v>#N/A</v>
      </c>
      <c r="I35" s="41"/>
      <c r="J35" s="43"/>
      <c r="K35" s="44" t="e">
        <f t="shared" si="2"/>
        <v>#N/A</v>
      </c>
      <c r="L35" s="129" t="e">
        <f t="shared" si="3"/>
        <v>#N/A</v>
      </c>
      <c r="M35" s="130" t="e" cm="1">
        <f t="array" aca="1" ref="M35" ca="1">IF(C35="Vacant","Vacant",IF(C35="Manager","Manager",IF(C35="Market Rate","Market Rate",IF(L35&lt;&gt; "", L35, IF(I35&lt;=4, INDEX(USDA_Buckets, MATCH(MIN(IF(INDIRECT("USDA_" &amp; G35 &amp; "_4P")&gt;=J35, INDIRECT("USDA_" &amp; G35 &amp; "_4P"))), INDIRECT("USDA_" &amp; G35 &amp; "_4P"), 0), 1), INDEX(USDA_Buckets, MATCH(MIN(IF(INDIRECT("USDA_" &amp; G35 &amp; "_5P")&gt;=J35, INDIRECT("USDA_" &amp; G35 &amp; "_5P"))), INDIRECT("USDA_" &amp; G35 &amp; "_5P"), 0), 1))))))</f>
        <v>#N/A</v>
      </c>
      <c r="N35" s="45"/>
      <c r="O35" s="46"/>
      <c r="P35" s="30"/>
      <c r="Q35" s="79">
        <v>2</v>
      </c>
      <c r="R35" s="161">
        <v>0.3</v>
      </c>
      <c r="S35" s="315" cm="1">
        <f t="array" aca="1" ref="S35" ca="1">MAX(IF($E$15:$E$245=Q35,IF($M$15:$M$245=Q16,$N$15:$N$245)))</f>
        <v>0</v>
      </c>
      <c r="T35" s="316"/>
      <c r="U35" s="73" t="e">
        <f ca="1">'Rental Project Worksheet'!E21</f>
        <v>#VALUE!</v>
      </c>
    </row>
    <row r="36" spans="1:21" s="36" customFormat="1" ht="15" thickBot="1" x14ac:dyDescent="0.25">
      <c r="A36" s="49">
        <v>22</v>
      </c>
      <c r="B36" s="38" t="str">
        <f t="shared" si="1"/>
        <v>Enter Tenant Name</v>
      </c>
      <c r="C36" s="39"/>
      <c r="D36" s="40"/>
      <c r="E36" s="41"/>
      <c r="F36" s="42"/>
      <c r="G36" s="197" t="str" cm="1">
        <f t="array" ref="G36">IF(C36&lt;&gt;"",C36,IF(F36="","",IF(YEAR(F36)&lt;2021,TEXT(F36,"yyyy"),INDEX(Effective_Date_Year, MATCH(MAX(IF(Effective_Date&lt;=F36, Effective_Date)), Effective_Date, 0), 1))))</f>
        <v/>
      </c>
      <c r="H36" s="198" t="e">
        <f>INDEX('Income Limits'!$C$3:$AH$372,MATCH('Rent Roll Worksheet'!$M$7,County,0),MATCH(G36,Year,1))</f>
        <v>#N/A</v>
      </c>
      <c r="I36" s="41"/>
      <c r="J36" s="43"/>
      <c r="K36" s="44" t="e">
        <f t="shared" si="2"/>
        <v>#N/A</v>
      </c>
      <c r="L36" s="129" t="e">
        <f t="shared" si="3"/>
        <v>#N/A</v>
      </c>
      <c r="M36" s="128" t="e" cm="1">
        <f t="array" aca="1" ref="M36" ca="1">IF(C36="Vacant","Vacant",IF(C36="Manager","Manager",IF(C36="Market Rate","Market Rate",IF(L36&lt;&gt; "", L36, IF(I36&lt;=4, INDEX(USDA_Buckets, MATCH(MIN(IF(INDIRECT("USDA_" &amp; G36 &amp; "_4P")&gt;=J36, INDIRECT("USDA_" &amp; G36 &amp; "_4P"))), INDIRECT("USDA_" &amp; G36 &amp; "_4P"), 0), 1), INDEX(USDA_Buckets, MATCH(MIN(IF(INDIRECT("USDA_" &amp; G36 &amp; "_5P")&gt;=J36, INDIRECT("USDA_" &amp; G36 &amp; "_5P"))), INDIRECT("USDA_" &amp; G36 &amp; "_5P"), 0), 1))))))</f>
        <v>#N/A</v>
      </c>
      <c r="N36" s="45"/>
      <c r="O36" s="46"/>
      <c r="P36" s="30"/>
      <c r="Q36" s="79">
        <v>2</v>
      </c>
      <c r="R36" s="69">
        <v>0.5</v>
      </c>
      <c r="S36" s="327" cm="1">
        <f t="array" aca="1" ref="S36" ca="1">MAX(IF($E$15:$E$245=Q36, IF($M$15:$M$245=Q17,$N$15:$N$245)))</f>
        <v>0</v>
      </c>
      <c r="T36" s="328"/>
      <c r="U36" s="73" t="e">
        <f ca="1">'Rental Project Worksheet'!E26</f>
        <v>#VALUE!</v>
      </c>
    </row>
    <row r="37" spans="1:21" s="36" customFormat="1" ht="15" thickBot="1" x14ac:dyDescent="0.25">
      <c r="A37" s="49">
        <v>23</v>
      </c>
      <c r="B37" s="38" t="str">
        <f t="shared" si="1"/>
        <v>Enter Tenant Name</v>
      </c>
      <c r="C37" s="39"/>
      <c r="D37" s="40"/>
      <c r="E37" s="41"/>
      <c r="F37" s="42"/>
      <c r="G37" s="197" t="str" cm="1">
        <f t="array" ref="G37">IF(C37&lt;&gt;"",C37,IF(F37="","",IF(YEAR(F37)&lt;2021,TEXT(F37,"yyyy"),INDEX(Effective_Date_Year, MATCH(MAX(IF(Effective_Date&lt;=F37, Effective_Date)), Effective_Date, 0), 1))))</f>
        <v/>
      </c>
      <c r="H37" s="198" t="e">
        <f>INDEX('Income Limits'!$C$3:$AH$372,MATCH('Rent Roll Worksheet'!$M$7,County,0),MATCH(G37,Year,1))</f>
        <v>#N/A</v>
      </c>
      <c r="I37" s="41"/>
      <c r="J37" s="43"/>
      <c r="K37" s="44" t="e">
        <f t="shared" si="2"/>
        <v>#N/A</v>
      </c>
      <c r="L37" s="129" t="e">
        <f t="shared" si="3"/>
        <v>#N/A</v>
      </c>
      <c r="M37" s="128" t="e" cm="1">
        <f t="array" aca="1" ref="M37" ca="1">IF(C37="Vacant","Vacant",IF(C37="Manager","Manager",IF(C37="Market Rate","Market Rate",IF(L37&lt;&gt; "", L37, IF(I37&lt;=4, INDEX(USDA_Buckets, MATCH(MIN(IF(INDIRECT("USDA_" &amp; G37 &amp; "_4P")&gt;=J37, INDIRECT("USDA_" &amp; G37 &amp; "_4P"))), INDIRECT("USDA_" &amp; G37 &amp; "_4P"), 0), 1), INDEX(USDA_Buckets, MATCH(MIN(IF(INDIRECT("USDA_" &amp; G37 &amp; "_5P")&gt;=J37, INDIRECT("USDA_" &amp; G37 &amp; "_5P"))), INDIRECT("USDA_" &amp; G37 &amp; "_5P"), 0), 1))))))</f>
        <v>#N/A</v>
      </c>
      <c r="N37" s="45"/>
      <c r="O37" s="46"/>
      <c r="P37" s="30"/>
      <c r="Q37" s="80">
        <v>2</v>
      </c>
      <c r="R37" s="72">
        <v>0.6</v>
      </c>
      <c r="S37" s="315" cm="1">
        <f t="array" aca="1" ref="S37" ca="1">MAX(IF($E$15:$E$245=Q37,IF($M$15:$M$245=Q18,$N$15:$N$245)))</f>
        <v>0</v>
      </c>
      <c r="T37" s="316"/>
      <c r="U37" s="73" t="e">
        <f ca="1">'Rental Project Worksheet'!E31</f>
        <v>#VALUE!</v>
      </c>
    </row>
    <row r="38" spans="1:21" s="36" customFormat="1" ht="15" customHeight="1" thickBot="1" x14ac:dyDescent="0.25">
      <c r="A38" s="49">
        <v>24</v>
      </c>
      <c r="B38" s="38" t="str">
        <f t="shared" si="1"/>
        <v>Enter Tenant Name</v>
      </c>
      <c r="C38" s="39"/>
      <c r="D38" s="40"/>
      <c r="E38" s="41"/>
      <c r="F38" s="42"/>
      <c r="G38" s="197" t="str" cm="1">
        <f t="array" ref="G38">IF(C38&lt;&gt;"",C38,IF(F38="","",IF(YEAR(F38)&lt;2021,TEXT(F38,"yyyy"),INDEX(Effective_Date_Year, MATCH(MAX(IF(Effective_Date&lt;=F38, Effective_Date)), Effective_Date, 0), 1))))</f>
        <v/>
      </c>
      <c r="H38" s="198" t="e">
        <f>INDEX('Income Limits'!$C$3:$AH$372,MATCH('Rent Roll Worksheet'!$M$7,County,0),MATCH(G38,Year,1))</f>
        <v>#N/A</v>
      </c>
      <c r="I38" s="41"/>
      <c r="J38" s="43"/>
      <c r="K38" s="44" t="e">
        <f t="shared" si="2"/>
        <v>#N/A</v>
      </c>
      <c r="L38" s="129" t="e">
        <f t="shared" si="3"/>
        <v>#N/A</v>
      </c>
      <c r="M38" s="128" t="e" cm="1">
        <f t="array" aca="1" ref="M38" ca="1">IF(C38="Vacant","Vacant",IF(C38="Manager","Manager",IF(C38="Market Rate","Market Rate",IF(L38&lt;&gt; "", L38, IF(I38&lt;=4, INDEX(USDA_Buckets, MATCH(MIN(IF(INDIRECT("USDA_" &amp; G38 &amp; "_4P")&gt;=J38, INDIRECT("USDA_" &amp; G38 &amp; "_4P"))), INDIRECT("USDA_" &amp; G38 &amp; "_4P"), 0), 1), INDEX(USDA_Buckets, MATCH(MIN(IF(INDIRECT("USDA_" &amp; G38 &amp; "_5P")&gt;=J38, INDIRECT("USDA_" &amp; G38 &amp; "_5P"))), INDIRECT("USDA_" &amp; G38 &amp; "_5P"), 0), 1))))))</f>
        <v>#N/A</v>
      </c>
      <c r="N38" s="45"/>
      <c r="O38" s="46"/>
      <c r="P38" s="30"/>
      <c r="Q38" s="81">
        <v>2</v>
      </c>
      <c r="R38" s="75">
        <v>0.8</v>
      </c>
      <c r="S38" s="313" cm="1">
        <f t="array" aca="1" ref="S38" ca="1">MAX(IF($E$15:$E$245=Q38,IF($M$15:$M$245=Q19,$N$15:$N$245)))</f>
        <v>0</v>
      </c>
      <c r="T38" s="314"/>
      <c r="U38" s="76" t="e">
        <f ca="1">'Rental Project Worksheet'!E36</f>
        <v>#VALUE!</v>
      </c>
    </row>
    <row r="39" spans="1:21" s="36" customFormat="1" ht="15" customHeight="1" thickBot="1" x14ac:dyDescent="0.25">
      <c r="A39" s="49">
        <v>25</v>
      </c>
      <c r="B39" s="38" t="str">
        <f t="shared" si="1"/>
        <v>Enter Tenant Name</v>
      </c>
      <c r="C39" s="39"/>
      <c r="D39" s="40"/>
      <c r="E39" s="41"/>
      <c r="F39" s="42"/>
      <c r="G39" s="197" t="str" cm="1">
        <f t="array" ref="G39">IF(C39&lt;&gt;"",C39,IF(F39="","",IF(YEAR(F39)&lt;2021,TEXT(F39,"yyyy"),INDEX(Effective_Date_Year, MATCH(MAX(IF(Effective_Date&lt;=F39, Effective_Date)), Effective_Date, 0), 1))))</f>
        <v/>
      </c>
      <c r="H39" s="198" t="e">
        <f>INDEX('Income Limits'!$C$3:$AH$372,MATCH('Rent Roll Worksheet'!$M$7,County,0),MATCH(G39,Year,1))</f>
        <v>#N/A</v>
      </c>
      <c r="I39" s="41"/>
      <c r="J39" s="43"/>
      <c r="K39" s="44" t="e">
        <f t="shared" si="2"/>
        <v>#N/A</v>
      </c>
      <c r="L39" s="129" t="e">
        <f t="shared" si="3"/>
        <v>#N/A</v>
      </c>
      <c r="M39" s="128" t="e" cm="1">
        <f t="array" aca="1" ref="M39" ca="1">IF(C39="Vacant","Vacant",IF(C39="Manager","Manager",IF(C39="Market Rate","Market Rate",IF(L39&lt;&gt; "", L39, IF(I39&lt;=4, INDEX(USDA_Buckets, MATCH(MIN(IF(INDIRECT("USDA_" &amp; G39 &amp; "_4P")&gt;=J39, INDIRECT("USDA_" &amp; G39 &amp; "_4P"))), INDIRECT("USDA_" &amp; G39 &amp; "_4P"), 0), 1), INDEX(USDA_Buckets, MATCH(MIN(IF(INDIRECT("USDA_" &amp; G39 &amp; "_5P")&gt;=J39, INDIRECT("USDA_" &amp; G39 &amp; "_5P"))), INDIRECT("USDA_" &amp; G39 &amp; "_5P"), 0), 1))))))</f>
        <v>#N/A</v>
      </c>
      <c r="N39" s="45"/>
      <c r="O39" s="46"/>
      <c r="P39" s="30"/>
      <c r="Q39" s="82">
        <v>3</v>
      </c>
      <c r="R39" s="161">
        <v>0.3</v>
      </c>
      <c r="S39" s="327" cm="1">
        <f t="array" aca="1" ref="S39" ca="1">MAX(IF($E$15:$E$245=Q39,IF($M$15:$M$245=Q16,$N$15:$N$245)))</f>
        <v>0</v>
      </c>
      <c r="T39" s="328"/>
      <c r="U39" s="73" t="e">
        <f ca="1">'Rental Project Worksheet'!E22</f>
        <v>#VALUE!</v>
      </c>
    </row>
    <row r="40" spans="1:21" s="36" customFormat="1" ht="14.25" customHeight="1" thickBot="1" x14ac:dyDescent="0.25">
      <c r="A40" s="49">
        <v>26</v>
      </c>
      <c r="B40" s="38" t="str">
        <f t="shared" si="1"/>
        <v>Enter Tenant Name</v>
      </c>
      <c r="C40" s="39"/>
      <c r="D40" s="40"/>
      <c r="E40" s="41"/>
      <c r="F40" s="42"/>
      <c r="G40" s="197" t="str" cm="1">
        <f t="array" ref="G40">IF(C40&lt;&gt;"",C40,IF(F40="","",IF(YEAR(F40)&lt;2021,TEXT(F40,"yyyy"),INDEX(Effective_Date_Year, MATCH(MAX(IF(Effective_Date&lt;=F40, Effective_Date)), Effective_Date, 0), 1))))</f>
        <v/>
      </c>
      <c r="H40" s="198" t="e">
        <f>INDEX('Income Limits'!$C$3:$AH$372,MATCH('Rent Roll Worksheet'!$M$7,County,0),MATCH(G40,Year,1))</f>
        <v>#N/A</v>
      </c>
      <c r="I40" s="41"/>
      <c r="J40" s="43"/>
      <c r="K40" s="44" t="e">
        <f t="shared" si="2"/>
        <v>#N/A</v>
      </c>
      <c r="L40" s="129" t="e">
        <f t="shared" si="3"/>
        <v>#N/A</v>
      </c>
      <c r="M40" s="128" t="e" cm="1">
        <f t="array" aca="1" ref="M40" ca="1">IF(C40="Vacant","Vacant",IF(C40="Manager","Manager",IF(C40="Market Rate","Market Rate",IF(L40&lt;&gt; "", L40, IF(I40&lt;=4, INDEX(USDA_Buckets, MATCH(MIN(IF(INDIRECT("USDA_" &amp; G40 &amp; "_4P")&gt;=J40, INDIRECT("USDA_" &amp; G40 &amp; "_4P"))), INDIRECT("USDA_" &amp; G40 &amp; "_4P"), 0), 1), INDEX(USDA_Buckets, MATCH(MIN(IF(INDIRECT("USDA_" &amp; G40 &amp; "_5P")&gt;=J40, INDIRECT("USDA_" &amp; G40 &amp; "_5P"))), INDIRECT("USDA_" &amp; G40 &amp; "_5P"), 0), 1))))))</f>
        <v>#N/A</v>
      </c>
      <c r="N40" s="45"/>
      <c r="O40" s="46"/>
      <c r="P40" s="30"/>
      <c r="Q40" s="82">
        <v>3</v>
      </c>
      <c r="R40" s="69">
        <v>0.5</v>
      </c>
      <c r="S40" s="327" cm="1">
        <f t="array" aca="1" ref="S40" ca="1">MAX(IF($E$15:$E$245=Q40, IF($M$15:$M$245=Q17,$N$15:$N$245)))</f>
        <v>0</v>
      </c>
      <c r="T40" s="328"/>
      <c r="U40" s="73" t="e">
        <f ca="1">'Rental Project Worksheet'!E27</f>
        <v>#VALUE!</v>
      </c>
    </row>
    <row r="41" spans="1:21" s="36" customFormat="1" ht="15" customHeight="1" thickBot="1" x14ac:dyDescent="0.25">
      <c r="A41" s="49">
        <v>27</v>
      </c>
      <c r="B41" s="38" t="str">
        <f t="shared" si="1"/>
        <v>Enter Tenant Name</v>
      </c>
      <c r="C41" s="39"/>
      <c r="D41" s="40"/>
      <c r="E41" s="41"/>
      <c r="F41" s="42"/>
      <c r="G41" s="197" t="str" cm="1">
        <f t="array" ref="G41">IF(C41&lt;&gt;"",C41,IF(F41="","",IF(YEAR(F41)&lt;2021,TEXT(F41,"yyyy"),INDEX(Effective_Date_Year, MATCH(MAX(IF(Effective_Date&lt;=F41, Effective_Date)), Effective_Date, 0), 1))))</f>
        <v/>
      </c>
      <c r="H41" s="198" t="e">
        <f>INDEX('Income Limits'!$C$3:$AH$372,MATCH('Rent Roll Worksheet'!$M$7,County,0),MATCH(G41,Year,1))</f>
        <v>#N/A</v>
      </c>
      <c r="I41" s="41"/>
      <c r="J41" s="43"/>
      <c r="K41" s="44" t="e">
        <f t="shared" si="2"/>
        <v>#N/A</v>
      </c>
      <c r="L41" s="129" t="e">
        <f t="shared" si="3"/>
        <v>#N/A</v>
      </c>
      <c r="M41" s="128" t="e" cm="1">
        <f t="array" aca="1" ref="M41" ca="1">IF(C41="Vacant","Vacant",IF(C41="Manager","Manager",IF(C41="Market Rate","Market Rate",IF(L41&lt;&gt; "", L41, IF(I41&lt;=4, INDEX(USDA_Buckets, MATCH(MIN(IF(INDIRECT("USDA_" &amp; G41 &amp; "_4P")&gt;=J41, INDIRECT("USDA_" &amp; G41 &amp; "_4P"))), INDIRECT("USDA_" &amp; G41 &amp; "_4P"), 0), 1), INDEX(USDA_Buckets, MATCH(MIN(IF(INDIRECT("USDA_" &amp; G41 &amp; "_5P")&gt;=J41, INDIRECT("USDA_" &amp; G41 &amp; "_5P"))), INDIRECT("USDA_" &amp; G41 &amp; "_5P"), 0), 1))))))</f>
        <v>#N/A</v>
      </c>
      <c r="N41" s="45"/>
      <c r="O41" s="46"/>
      <c r="P41" s="30"/>
      <c r="Q41" s="82">
        <v>3</v>
      </c>
      <c r="R41" s="72">
        <v>0.6</v>
      </c>
      <c r="S41" s="315" cm="1">
        <f t="array" aca="1" ref="S41" ca="1">MAX(IF($E$15:$E$245=Q41,IF($M$15:$M$245=Q18,$N$15:$N$245)))</f>
        <v>0</v>
      </c>
      <c r="T41" s="316"/>
      <c r="U41" s="73" t="e">
        <f ca="1">'Rental Project Worksheet'!E32</f>
        <v>#VALUE!</v>
      </c>
    </row>
    <row r="42" spans="1:21" s="36" customFormat="1" ht="15" thickBot="1" x14ac:dyDescent="0.25">
      <c r="A42" s="49">
        <v>28</v>
      </c>
      <c r="B42" s="38" t="str">
        <f t="shared" si="1"/>
        <v>Enter Tenant Name</v>
      </c>
      <c r="C42" s="39"/>
      <c r="D42" s="40"/>
      <c r="E42" s="41"/>
      <c r="F42" s="42"/>
      <c r="G42" s="197" t="str" cm="1">
        <f t="array" ref="G42">IF(C42&lt;&gt;"",C42,IF(F42="","",IF(YEAR(F42)&lt;2021,TEXT(F42,"yyyy"),INDEX(Effective_Date_Year, MATCH(MAX(IF(Effective_Date&lt;=F42, Effective_Date)), Effective_Date, 0), 1))))</f>
        <v/>
      </c>
      <c r="H42" s="198" t="e">
        <f>INDEX('Income Limits'!$C$3:$AH$372,MATCH('Rent Roll Worksheet'!$M$7,County,0),MATCH(G42,Year,1))</f>
        <v>#N/A</v>
      </c>
      <c r="I42" s="41"/>
      <c r="J42" s="43"/>
      <c r="K42" s="44" t="e">
        <f t="shared" si="2"/>
        <v>#N/A</v>
      </c>
      <c r="L42" s="129" t="e">
        <f t="shared" si="3"/>
        <v>#N/A</v>
      </c>
      <c r="M42" s="128" t="e" cm="1">
        <f t="array" aca="1" ref="M42" ca="1">IF(C42="Vacant","Vacant",IF(C42="Manager","Manager",IF(C42="Market Rate","Market Rate",IF(L42&lt;&gt; "", L42, IF(I42&lt;=4, INDEX(USDA_Buckets, MATCH(MIN(IF(INDIRECT("USDA_" &amp; G42 &amp; "_4P")&gt;=J42, INDIRECT("USDA_" &amp; G42 &amp; "_4P"))), INDIRECT("USDA_" &amp; G42 &amp; "_4P"), 0), 1), INDEX(USDA_Buckets, MATCH(MIN(IF(INDIRECT("USDA_" &amp; G42 &amp; "_5P")&gt;=J42, INDIRECT("USDA_" &amp; G42 &amp; "_5P"))), INDIRECT("USDA_" &amp; G42 &amp; "_5P"), 0), 1))))))</f>
        <v>#N/A</v>
      </c>
      <c r="N42" s="45"/>
      <c r="O42" s="46"/>
      <c r="P42" s="30"/>
      <c r="Q42" s="83">
        <v>3</v>
      </c>
      <c r="R42" s="75">
        <v>0.8</v>
      </c>
      <c r="S42" s="313" cm="1">
        <f t="array" aca="1" ref="S42" ca="1">MAX(IF($E$15:$E$245=Q42,IF($M$15:$M$245=Q19,$N$15:$N$245)))</f>
        <v>0</v>
      </c>
      <c r="T42" s="314"/>
      <c r="U42" s="76" t="e">
        <f ca="1">'Rental Project Worksheet'!E37</f>
        <v>#VALUE!</v>
      </c>
    </row>
    <row r="43" spans="1:21" s="36" customFormat="1" ht="15" thickBot="1" x14ac:dyDescent="0.25">
      <c r="A43" s="49">
        <v>29</v>
      </c>
      <c r="B43" s="38" t="str">
        <f t="shared" si="1"/>
        <v>Enter Tenant Name</v>
      </c>
      <c r="C43" s="39"/>
      <c r="D43" s="40"/>
      <c r="E43" s="41"/>
      <c r="F43" s="42"/>
      <c r="G43" s="197" t="str" cm="1">
        <f t="array" ref="G43">IF(C43&lt;&gt;"",C43,IF(F43="","",IF(YEAR(F43)&lt;2021,TEXT(F43,"yyyy"),INDEX(Effective_Date_Year, MATCH(MAX(IF(Effective_Date&lt;=F43, Effective_Date)), Effective_Date, 0), 1))))</f>
        <v/>
      </c>
      <c r="H43" s="198" t="e">
        <f>INDEX('Income Limits'!$C$3:$AH$372,MATCH('Rent Roll Worksheet'!$M$7,County,0),MATCH(G43,Year,1))</f>
        <v>#N/A</v>
      </c>
      <c r="I43" s="41"/>
      <c r="J43" s="43"/>
      <c r="K43" s="44" t="e">
        <f t="shared" si="2"/>
        <v>#N/A</v>
      </c>
      <c r="L43" s="129" t="e">
        <f t="shared" si="3"/>
        <v>#N/A</v>
      </c>
      <c r="M43" s="128" t="e" cm="1">
        <f t="array" aca="1" ref="M43" ca="1">IF(C43="Vacant","Vacant",IF(C43="Manager","Manager",IF(C43="Market Rate","Market Rate",IF(L43&lt;&gt; "", L43, IF(I43&lt;=4, INDEX(USDA_Buckets, MATCH(MIN(IF(INDIRECT("USDA_" &amp; G43 &amp; "_4P")&gt;=J43, INDIRECT("USDA_" &amp; G43 &amp; "_4P"))), INDIRECT("USDA_" &amp; G43 &amp; "_4P"), 0), 1), INDEX(USDA_Buckets, MATCH(MIN(IF(INDIRECT("USDA_" &amp; G43 &amp; "_5P")&gt;=J43, INDIRECT("USDA_" &amp; G43 &amp; "_5P"))), INDIRECT("USDA_" &amp; G43 &amp; "_5P"), 0), 1))))))</f>
        <v>#N/A</v>
      </c>
      <c r="N43" s="45"/>
      <c r="O43" s="46"/>
      <c r="P43" s="30"/>
      <c r="Q43" s="84">
        <v>4</v>
      </c>
      <c r="R43" s="161">
        <v>0.3</v>
      </c>
      <c r="S43" s="327" cm="1">
        <f t="array" aca="1" ref="S43" ca="1">MAX(IF($E$15:$E$245=Q43,IF($M$15:$M$245=Q16,$N$15:$N$245)))</f>
        <v>0</v>
      </c>
      <c r="T43" s="328"/>
      <c r="U43" s="73" t="e">
        <f ca="1">'Rental Project Worksheet'!E23</f>
        <v>#VALUE!</v>
      </c>
    </row>
    <row r="44" spans="1:21" s="36" customFormat="1" ht="15" thickBot="1" x14ac:dyDescent="0.25">
      <c r="A44" s="60">
        <v>30</v>
      </c>
      <c r="B44" s="61" t="str">
        <f t="shared" si="1"/>
        <v>Enter Tenant Name</v>
      </c>
      <c r="C44" s="138"/>
      <c r="D44" s="62"/>
      <c r="E44" s="63"/>
      <c r="F44" s="64"/>
      <c r="G44" s="199" t="str" cm="1">
        <f t="array" ref="G44">IF(C44&lt;&gt;"",C44,IF(F44="","",IF(YEAR(F44)&lt;2021,TEXT(F44,"yyyy"),INDEX(Effective_Date_Year, MATCH(MAX(IF(Effective_Date&lt;=F44, Effective_Date)), Effective_Date, 0), 1))))</f>
        <v/>
      </c>
      <c r="H44" s="198" t="e">
        <f>INDEX('Income Limits'!$C$3:$AH$372,MATCH('Rent Roll Worksheet'!$M$7,County,0),MATCH(G44,Year,1))</f>
        <v>#N/A</v>
      </c>
      <c r="I44" s="63"/>
      <c r="J44" s="65"/>
      <c r="K44" s="139" t="e">
        <f t="shared" si="2"/>
        <v>#N/A</v>
      </c>
      <c r="L44" s="261" t="e">
        <f t="shared" si="3"/>
        <v>#N/A</v>
      </c>
      <c r="M44" s="131" t="e" cm="1">
        <f t="array" aca="1" ref="M44" ca="1">IF(C44="Vacant","Vacant",IF(C44="Manager","Manager",IF(C44="Market Rate","Market Rate",IF(L44&lt;&gt; "", L44, IF(I44&lt;=4, INDEX(USDA_Buckets, MATCH(MIN(IF(INDIRECT("USDA_" &amp; G44 &amp; "_4P")&gt;=J44, INDIRECT("USDA_" &amp; G44 &amp; "_4P"))), INDIRECT("USDA_" &amp; G44 &amp; "_4P"), 0), 1), INDEX(USDA_Buckets, MATCH(MIN(IF(INDIRECT("USDA_" &amp; G44 &amp; "_5P")&gt;=J44, INDIRECT("USDA_" &amp; G44 &amp; "_5P"))), INDIRECT("USDA_" &amp; G44 &amp; "_5P"), 0), 1))))))</f>
        <v>#N/A</v>
      </c>
      <c r="N44" s="66"/>
      <c r="O44" s="67"/>
      <c r="P44" s="30"/>
      <c r="Q44" s="84">
        <v>4</v>
      </c>
      <c r="R44" s="69">
        <v>0.5</v>
      </c>
      <c r="S44" s="327" cm="1">
        <f t="array" aca="1" ref="S44" ca="1">MAX(IF($E$15:$E$245=Q44, IF($M$15:$M$245=Q17,$N$15:$N$245)))</f>
        <v>0</v>
      </c>
      <c r="T44" s="328"/>
      <c r="U44" s="73" t="e">
        <f ca="1">'Rental Project Worksheet'!E28</f>
        <v>#VALUE!</v>
      </c>
    </row>
    <row r="45" spans="1:21" s="36" customFormat="1" ht="15" thickBot="1" x14ac:dyDescent="0.25">
      <c r="A45" s="49">
        <v>31</v>
      </c>
      <c r="B45" s="38" t="str">
        <f t="shared" si="1"/>
        <v>Enter Tenant Name</v>
      </c>
      <c r="C45" s="39"/>
      <c r="D45" s="40"/>
      <c r="E45" s="41"/>
      <c r="F45" s="42"/>
      <c r="G45" s="197" t="str" cm="1">
        <f t="array" ref="G45">IF(C45&lt;&gt;"",C45,IF(F45="","",IF(YEAR(F45)&lt;2021,TEXT(F45,"yyyy"),INDEX(Effective_Date_Year, MATCH(MAX(IF(Effective_Date&lt;=F45, Effective_Date)), Effective_Date, 0), 1))))</f>
        <v/>
      </c>
      <c r="H45" s="200" t="e">
        <f>INDEX('Income Limits'!$C$3:$AH$372,MATCH('Rent Roll Worksheet'!$M$7,County,0),MATCH(G45,Year,1))</f>
        <v>#N/A</v>
      </c>
      <c r="I45" s="41"/>
      <c r="J45" s="43"/>
      <c r="K45" s="44" t="e">
        <f t="shared" si="2"/>
        <v>#N/A</v>
      </c>
      <c r="L45" s="129" t="e">
        <f t="shared" si="3"/>
        <v>#N/A</v>
      </c>
      <c r="M45" s="130" t="e" cm="1">
        <f t="array" aca="1" ref="M45" ca="1">IF(C45="Vacant","Vacant",IF(C45="Manager","Manager",IF(C45="Market Rate","Market Rate",IF(L45&lt;&gt; "", L45, IF(I45&lt;=4, INDEX(USDA_Buckets, MATCH(MIN(IF(INDIRECT("USDA_" &amp; G45 &amp; "_4P")&gt;=J45, INDIRECT("USDA_" &amp; G45 &amp; "_4P"))), INDIRECT("USDA_" &amp; G45 &amp; "_4P"), 0), 1), INDEX(USDA_Buckets, MATCH(MIN(IF(INDIRECT("USDA_" &amp; G45 &amp; "_5P")&gt;=J45, INDIRECT("USDA_" &amp; G45 &amp; "_5P"))), INDIRECT("USDA_" &amp; G45 &amp; "_5P"), 0), 1))))))</f>
        <v>#N/A</v>
      </c>
      <c r="N45" s="45"/>
      <c r="O45" s="46"/>
      <c r="P45" s="30"/>
      <c r="Q45" s="84">
        <v>4</v>
      </c>
      <c r="R45" s="72">
        <v>0.6</v>
      </c>
      <c r="S45" s="315" cm="1">
        <f t="array" aca="1" ref="S45" ca="1">MAX(IF($E$15:$E$245=Q45,IF($M$15:$M$245=Q18,$N$15:$N$245)))</f>
        <v>0</v>
      </c>
      <c r="T45" s="316"/>
      <c r="U45" s="73" t="e">
        <f ca="1">'Rental Project Worksheet'!E33</f>
        <v>#VALUE!</v>
      </c>
    </row>
    <row r="46" spans="1:21" s="36" customFormat="1" ht="15" thickBot="1" x14ac:dyDescent="0.25">
      <c r="A46" s="49">
        <v>32</v>
      </c>
      <c r="B46" s="38" t="str">
        <f t="shared" si="1"/>
        <v>Enter Tenant Name</v>
      </c>
      <c r="C46" s="39"/>
      <c r="D46" s="40"/>
      <c r="E46" s="41"/>
      <c r="F46" s="42"/>
      <c r="G46" s="197" t="str" cm="1">
        <f t="array" ref="G46">IF(C46&lt;&gt;"",C46,IF(F46="","",IF(YEAR(F46)&lt;2021,TEXT(F46,"yyyy"),INDEX(Effective_Date_Year, MATCH(MAX(IF(Effective_Date&lt;=F46, Effective_Date)), Effective_Date, 0), 1))))</f>
        <v/>
      </c>
      <c r="H46" s="198" t="e">
        <f>INDEX('Income Limits'!$C$3:$AH$372,MATCH('Rent Roll Worksheet'!$M$7,County,0),MATCH(G46,Year,1))</f>
        <v>#N/A</v>
      </c>
      <c r="I46" s="41"/>
      <c r="J46" s="43"/>
      <c r="K46" s="44" t="e">
        <f t="shared" si="2"/>
        <v>#N/A</v>
      </c>
      <c r="L46" s="129" t="e">
        <f t="shared" si="3"/>
        <v>#N/A</v>
      </c>
      <c r="M46" s="128" t="e" cm="1">
        <f t="array" aca="1" ref="M46" ca="1">IF(C46="Vacant","Vacant",IF(C46="Manager","Manager",IF(C46="Market Rate","Market Rate",IF(L46&lt;&gt; "", L46, IF(I46&lt;=4, INDEX(USDA_Buckets, MATCH(MIN(IF(INDIRECT("USDA_" &amp; G46 &amp; "_4P")&gt;=J46, INDIRECT("USDA_" &amp; G46 &amp; "_4P"))), INDIRECT("USDA_" &amp; G46 &amp; "_4P"), 0), 1), INDEX(USDA_Buckets, MATCH(MIN(IF(INDIRECT("USDA_" &amp; G46 &amp; "_5P")&gt;=J46, INDIRECT("USDA_" &amp; G46 &amp; "_5P"))), INDIRECT("USDA_" &amp; G46 &amp; "_5P"), 0), 1))))))</f>
        <v>#N/A</v>
      </c>
      <c r="N46" s="45"/>
      <c r="O46" s="46"/>
      <c r="P46" s="30"/>
      <c r="Q46" s="85">
        <v>4</v>
      </c>
      <c r="R46" s="75">
        <v>0.8</v>
      </c>
      <c r="S46" s="313" cm="1">
        <f t="array" aca="1" ref="S46" ca="1">MAX(IF($E$15:$E$245=Q46,IF($M$15:$M$245=Q19,$N$15:$N$245)))</f>
        <v>0</v>
      </c>
      <c r="T46" s="314"/>
      <c r="U46" s="76" t="e">
        <f ca="1">'Rental Project Worksheet'!E38</f>
        <v>#VALUE!</v>
      </c>
    </row>
    <row r="47" spans="1:21" s="36" customFormat="1" ht="15" thickBot="1" x14ac:dyDescent="0.25">
      <c r="A47" s="49">
        <v>33</v>
      </c>
      <c r="B47" s="38" t="str">
        <f t="shared" si="1"/>
        <v>Enter Tenant Name</v>
      </c>
      <c r="C47" s="39"/>
      <c r="D47" s="40"/>
      <c r="E47" s="41"/>
      <c r="F47" s="42"/>
      <c r="G47" s="197" t="str" cm="1">
        <f t="array" ref="G47">IF(C47&lt;&gt;"",C47,IF(F47="","",IF(YEAR(F47)&lt;2021,TEXT(F47,"yyyy"),INDEX(Effective_Date_Year, MATCH(MAX(IF(Effective_Date&lt;=F47, Effective_Date)), Effective_Date, 0), 1))))</f>
        <v/>
      </c>
      <c r="H47" s="198" t="e">
        <f>INDEX('Income Limits'!$C$3:$AH$372,MATCH('Rent Roll Worksheet'!$M$7,County,0),MATCH(G47,Year,1))</f>
        <v>#N/A</v>
      </c>
      <c r="I47" s="41"/>
      <c r="J47" s="43"/>
      <c r="K47" s="44" t="e">
        <f t="shared" si="2"/>
        <v>#N/A</v>
      </c>
      <c r="L47" s="129" t="e">
        <f t="shared" si="3"/>
        <v>#N/A</v>
      </c>
      <c r="M47" s="128" t="e" cm="1">
        <f t="array" aca="1" ref="M47" ca="1">IF(C47="Vacant","Vacant",IF(C47="Manager","Manager",IF(C47="Market Rate","Market Rate",IF(L47&lt;&gt; "", L47, IF(I47&lt;=4, INDEX(USDA_Buckets, MATCH(MIN(IF(INDIRECT("USDA_" &amp; G47 &amp; "_4P")&gt;=J47, INDIRECT("USDA_" &amp; G47 &amp; "_4P"))), INDIRECT("USDA_" &amp; G47 &amp; "_4P"), 0), 1), INDEX(USDA_Buckets, MATCH(MIN(IF(INDIRECT("USDA_" &amp; G47 &amp; "_5P")&gt;=J47, INDIRECT("USDA_" &amp; G47 &amp; "_5P"))), INDIRECT("USDA_" &amp; G47 &amp; "_5P"), 0), 1))))))</f>
        <v>#N/A</v>
      </c>
      <c r="N47" s="45"/>
      <c r="O47" s="46"/>
      <c r="P47" s="30"/>
      <c r="Q47" s="86"/>
      <c r="R47" s="87"/>
      <c r="S47" s="88"/>
      <c r="T47" s="88"/>
      <c r="U47" s="89"/>
    </row>
    <row r="48" spans="1:21" s="36" customFormat="1" ht="15" thickBot="1" x14ac:dyDescent="0.25">
      <c r="A48" s="49">
        <v>34</v>
      </c>
      <c r="B48" s="38" t="str">
        <f t="shared" si="1"/>
        <v>Enter Tenant Name</v>
      </c>
      <c r="C48" s="39"/>
      <c r="D48" s="40"/>
      <c r="E48" s="41"/>
      <c r="F48" s="42"/>
      <c r="G48" s="197" t="str" cm="1">
        <f t="array" ref="G48">IF(C48&lt;&gt;"",C48,IF(F48="","",IF(YEAR(F48)&lt;2021,TEXT(F48,"yyyy"),INDEX(Effective_Date_Year, MATCH(MAX(IF(Effective_Date&lt;=F48, Effective_Date)), Effective_Date, 0), 1))))</f>
        <v/>
      </c>
      <c r="H48" s="198" t="e">
        <f>INDEX('Income Limits'!$C$3:$AH$372,MATCH('Rent Roll Worksheet'!$M$7,County,0),MATCH(G48,Year,1))</f>
        <v>#N/A</v>
      </c>
      <c r="I48" s="41"/>
      <c r="J48" s="43"/>
      <c r="K48" s="44" t="e">
        <f t="shared" si="2"/>
        <v>#N/A</v>
      </c>
      <c r="L48" s="129" t="e">
        <f t="shared" si="3"/>
        <v>#N/A</v>
      </c>
      <c r="M48" s="128" t="e" cm="1">
        <f t="array" aca="1" ref="M48" ca="1">IF(C48="Vacant","Vacant",IF(C48="Manager","Manager",IF(C48="Market Rate","Market Rate",IF(L48&lt;&gt; "", L48, IF(I48&lt;=4, INDEX(USDA_Buckets, MATCH(MIN(IF(INDIRECT("USDA_" &amp; G48 &amp; "_4P")&gt;=J48, INDIRECT("USDA_" &amp; G48 &amp; "_4P"))), INDIRECT("USDA_" &amp; G48 &amp; "_4P"), 0), 1), INDEX(USDA_Buckets, MATCH(MIN(IF(INDIRECT("USDA_" &amp; G48 &amp; "_5P")&gt;=J48, INDIRECT("USDA_" &amp; G48 &amp; "_5P"))), INDIRECT("USDA_" &amp; G48 &amp; "_5P"), 0), 1))))))</f>
        <v>#N/A</v>
      </c>
      <c r="N48" s="45"/>
      <c r="O48" s="46"/>
      <c r="P48" s="30"/>
    </row>
    <row r="49" spans="1:22" s="36" customFormat="1" ht="15" thickBot="1" x14ac:dyDescent="0.25">
      <c r="A49" s="49">
        <v>35</v>
      </c>
      <c r="B49" s="38" t="str">
        <f t="shared" si="1"/>
        <v>Enter Tenant Name</v>
      </c>
      <c r="C49" s="39"/>
      <c r="D49" s="40"/>
      <c r="E49" s="41"/>
      <c r="F49" s="42"/>
      <c r="G49" s="197" t="str" cm="1">
        <f t="array" ref="G49">IF(C49&lt;&gt;"",C49,IF(F49="","",IF(YEAR(F49)&lt;2021,TEXT(F49,"yyyy"),INDEX(Effective_Date_Year, MATCH(MAX(IF(Effective_Date&lt;=F49, Effective_Date)), Effective_Date, 0), 1))))</f>
        <v/>
      </c>
      <c r="H49" s="198" t="e">
        <f>INDEX('Income Limits'!$C$3:$AH$372,MATCH('Rent Roll Worksheet'!$M$7,County,0),MATCH(G49,Year,1))</f>
        <v>#N/A</v>
      </c>
      <c r="I49" s="41"/>
      <c r="J49" s="43"/>
      <c r="K49" s="44" t="e">
        <f t="shared" si="2"/>
        <v>#N/A</v>
      </c>
      <c r="L49" s="129" t="e">
        <f t="shared" si="3"/>
        <v>#N/A</v>
      </c>
      <c r="M49" s="128" t="e" cm="1">
        <f t="array" aca="1" ref="M49" ca="1">IF(C49="Vacant","Vacant",IF(C49="Manager","Manager",IF(C49="Market Rate","Market Rate",IF(L49&lt;&gt; "", L49, IF(I49&lt;=4, INDEX(USDA_Buckets, MATCH(MIN(IF(INDIRECT("USDA_" &amp; G49 &amp; "_4P")&gt;=J49, INDIRECT("USDA_" &amp; G49 &amp; "_4P"))), INDIRECT("USDA_" &amp; G49 &amp; "_4P"), 0), 1), INDEX(USDA_Buckets, MATCH(MIN(IF(INDIRECT("USDA_" &amp; G49 &amp; "_5P")&gt;=J49, INDIRECT("USDA_" &amp; G49 &amp; "_5P"))), INDIRECT("USDA_" &amp; G49 &amp; "_5P"), 0), 1))))))</f>
        <v>#N/A</v>
      </c>
      <c r="N49" s="45"/>
      <c r="O49" s="46"/>
      <c r="P49" s="30"/>
    </row>
    <row r="50" spans="1:22" s="36" customFormat="1" ht="15" thickBot="1" x14ac:dyDescent="0.25">
      <c r="A50" s="49">
        <v>36</v>
      </c>
      <c r="B50" s="38" t="str">
        <f t="shared" si="1"/>
        <v>Enter Tenant Name</v>
      </c>
      <c r="C50" s="39"/>
      <c r="D50" s="40"/>
      <c r="E50" s="41"/>
      <c r="F50" s="42"/>
      <c r="G50" s="197" t="str" cm="1">
        <f t="array" ref="G50">IF(C50&lt;&gt;"",C50,IF(F50="","",IF(YEAR(F50)&lt;2021,TEXT(F50,"yyyy"),INDEX(Effective_Date_Year, MATCH(MAX(IF(Effective_Date&lt;=F50, Effective_Date)), Effective_Date, 0), 1))))</f>
        <v/>
      </c>
      <c r="H50" s="198" t="e">
        <f>INDEX('Income Limits'!$C$3:$AH$372,MATCH('Rent Roll Worksheet'!$M$7,County,0),MATCH(G50,Year,1))</f>
        <v>#N/A</v>
      </c>
      <c r="I50" s="41"/>
      <c r="J50" s="43"/>
      <c r="K50" s="44" t="e">
        <f t="shared" si="2"/>
        <v>#N/A</v>
      </c>
      <c r="L50" s="129" t="e">
        <f t="shared" si="3"/>
        <v>#N/A</v>
      </c>
      <c r="M50" s="128" t="e" cm="1">
        <f t="array" aca="1" ref="M50" ca="1">IF(C50="Vacant","Vacant",IF(C50="Manager","Manager",IF(C50="Market Rate","Market Rate",IF(L50&lt;&gt; "", L50, IF(I50&lt;=4, INDEX(USDA_Buckets, MATCH(MIN(IF(INDIRECT("USDA_" &amp; G50 &amp; "_4P")&gt;=J50, INDIRECT("USDA_" &amp; G50 &amp; "_4P"))), INDIRECT("USDA_" &amp; G50 &amp; "_4P"), 0), 1), INDEX(USDA_Buckets, MATCH(MIN(IF(INDIRECT("USDA_" &amp; G50 &amp; "_5P")&gt;=J50, INDIRECT("USDA_" &amp; G50 &amp; "_5P"))), INDIRECT("USDA_" &amp; G50 &amp; "_5P"), 0), 1))))))</f>
        <v>#N/A</v>
      </c>
      <c r="N50" s="45"/>
      <c r="O50" s="46"/>
      <c r="P50" s="30"/>
    </row>
    <row r="51" spans="1:22" s="36" customFormat="1" ht="15" thickBot="1" x14ac:dyDescent="0.25">
      <c r="A51" s="49">
        <v>37</v>
      </c>
      <c r="B51" s="38" t="str">
        <f t="shared" si="1"/>
        <v>Enter Tenant Name</v>
      </c>
      <c r="C51" s="39"/>
      <c r="D51" s="40"/>
      <c r="E51" s="41"/>
      <c r="F51" s="42"/>
      <c r="G51" s="197" t="str" cm="1">
        <f t="array" ref="G51">IF(C51&lt;&gt;"",C51,IF(F51="","",IF(YEAR(F51)&lt;2021,TEXT(F51,"yyyy"),INDEX(Effective_Date_Year, MATCH(MAX(IF(Effective_Date&lt;=F51, Effective_Date)), Effective_Date, 0), 1))))</f>
        <v/>
      </c>
      <c r="H51" s="198" t="e">
        <f>INDEX('Income Limits'!$C$3:$AH$372,MATCH('Rent Roll Worksheet'!$M$7,County,0),MATCH(G51,Year,1))</f>
        <v>#N/A</v>
      </c>
      <c r="I51" s="41"/>
      <c r="J51" s="43"/>
      <c r="K51" s="44" t="e">
        <f t="shared" si="2"/>
        <v>#N/A</v>
      </c>
      <c r="L51" s="129" t="e">
        <f t="shared" si="3"/>
        <v>#N/A</v>
      </c>
      <c r="M51" s="128" t="e" cm="1">
        <f t="array" aca="1" ref="M51" ca="1">IF(C51="Vacant","Vacant",IF(C51="Manager","Manager",IF(C51="Market Rate","Market Rate",IF(L51&lt;&gt; "", L51, IF(I51&lt;=4, INDEX(USDA_Buckets, MATCH(MIN(IF(INDIRECT("USDA_" &amp; G51 &amp; "_4P")&gt;=J51, INDIRECT("USDA_" &amp; G51 &amp; "_4P"))), INDIRECT("USDA_" &amp; G51 &amp; "_4P"), 0), 1), INDEX(USDA_Buckets, MATCH(MIN(IF(INDIRECT("USDA_" &amp; G51 &amp; "_5P")&gt;=J51, INDIRECT("USDA_" &amp; G51 &amp; "_5P"))), INDIRECT("USDA_" &amp; G51 &amp; "_5P"), 0), 1))))))</f>
        <v>#N/A</v>
      </c>
      <c r="N51" s="45"/>
      <c r="O51" s="46"/>
      <c r="P51" s="30"/>
    </row>
    <row r="52" spans="1:22" s="36" customFormat="1" ht="15" thickBot="1" x14ac:dyDescent="0.25">
      <c r="A52" s="49">
        <v>38</v>
      </c>
      <c r="B52" s="38" t="str">
        <f t="shared" si="1"/>
        <v>Enter Tenant Name</v>
      </c>
      <c r="C52" s="39"/>
      <c r="D52" s="40"/>
      <c r="E52" s="41"/>
      <c r="F52" s="42"/>
      <c r="G52" s="197" t="str" cm="1">
        <f t="array" ref="G52">IF(C52&lt;&gt;"",C52,IF(F52="","",IF(YEAR(F52)&lt;2021,TEXT(F52,"yyyy"),INDEX(Effective_Date_Year, MATCH(MAX(IF(Effective_Date&lt;=F52, Effective_Date)), Effective_Date, 0), 1))))</f>
        <v/>
      </c>
      <c r="H52" s="198" t="e">
        <f>INDEX('Income Limits'!$C$3:$AH$372,MATCH('Rent Roll Worksheet'!$M$7,County,0),MATCH(G52,Year,1))</f>
        <v>#N/A</v>
      </c>
      <c r="I52" s="41"/>
      <c r="J52" s="43"/>
      <c r="K52" s="44" t="e">
        <f t="shared" si="2"/>
        <v>#N/A</v>
      </c>
      <c r="L52" s="129" t="e">
        <f t="shared" si="3"/>
        <v>#N/A</v>
      </c>
      <c r="M52" s="128" t="e" cm="1">
        <f t="array" aca="1" ref="M52" ca="1">IF(C52="Vacant","Vacant",IF(C52="Manager","Manager",IF(C52="Market Rate","Market Rate",IF(L52&lt;&gt; "", L52, IF(I52&lt;=4, INDEX(USDA_Buckets, MATCH(MIN(IF(INDIRECT("USDA_" &amp; G52 &amp; "_4P")&gt;=J52, INDIRECT("USDA_" &amp; G52 &amp; "_4P"))), INDIRECT("USDA_" &amp; G52 &amp; "_4P"), 0), 1), INDEX(USDA_Buckets, MATCH(MIN(IF(INDIRECT("USDA_" &amp; G52 &amp; "_5P")&gt;=J52, INDIRECT("USDA_" &amp; G52 &amp; "_5P"))), INDIRECT("USDA_" &amp; G52 &amp; "_5P"), 0), 1))))))</f>
        <v>#N/A</v>
      </c>
      <c r="N52" s="45"/>
      <c r="O52" s="46"/>
      <c r="P52" s="30"/>
    </row>
    <row r="53" spans="1:22" s="36" customFormat="1" ht="15" thickBot="1" x14ac:dyDescent="0.25">
      <c r="A53" s="49">
        <v>39</v>
      </c>
      <c r="B53" s="38" t="str">
        <f t="shared" si="1"/>
        <v>Enter Tenant Name</v>
      </c>
      <c r="C53" s="39"/>
      <c r="D53" s="40"/>
      <c r="E53" s="41"/>
      <c r="F53" s="42"/>
      <c r="G53" s="197" t="str" cm="1">
        <f t="array" ref="G53">IF(C53&lt;&gt;"",C53,IF(F53="","",IF(YEAR(F53)&lt;2021,TEXT(F53,"yyyy"),INDEX(Effective_Date_Year, MATCH(MAX(IF(Effective_Date&lt;=F53, Effective_Date)), Effective_Date, 0), 1))))</f>
        <v/>
      </c>
      <c r="H53" s="198" t="e">
        <f>INDEX('Income Limits'!$C$3:$AH$372,MATCH('Rent Roll Worksheet'!$M$7,County,0),MATCH(G53,Year,1))</f>
        <v>#N/A</v>
      </c>
      <c r="I53" s="41"/>
      <c r="J53" s="43"/>
      <c r="K53" s="44" t="e">
        <f t="shared" si="2"/>
        <v>#N/A</v>
      </c>
      <c r="L53" s="129" t="e">
        <f t="shared" si="3"/>
        <v>#N/A</v>
      </c>
      <c r="M53" s="128" t="e" cm="1">
        <f t="array" aca="1" ref="M53" ca="1">IF(C53="Vacant","Vacant",IF(C53="Manager","Manager",IF(C53="Market Rate","Market Rate",IF(L53&lt;&gt; "", L53, IF(I53&lt;=4, INDEX(USDA_Buckets, MATCH(MIN(IF(INDIRECT("USDA_" &amp; G53 &amp; "_4P")&gt;=J53, INDIRECT("USDA_" &amp; G53 &amp; "_4P"))), INDIRECT("USDA_" &amp; G53 &amp; "_4P"), 0), 1), INDEX(USDA_Buckets, MATCH(MIN(IF(INDIRECT("USDA_" &amp; G53 &amp; "_5P")&gt;=J53, INDIRECT("USDA_" &amp; G53 &amp; "_5P"))), INDIRECT("USDA_" &amp; G53 &amp; "_5P"), 0), 1))))))</f>
        <v>#N/A</v>
      </c>
      <c r="N53" s="45"/>
      <c r="O53" s="46"/>
      <c r="P53" s="30"/>
    </row>
    <row r="54" spans="1:22" s="36" customFormat="1" ht="15" thickBot="1" x14ac:dyDescent="0.25">
      <c r="A54" s="60">
        <v>40</v>
      </c>
      <c r="B54" s="61" t="str">
        <f t="shared" si="1"/>
        <v>Enter Tenant Name</v>
      </c>
      <c r="C54" s="138"/>
      <c r="D54" s="62"/>
      <c r="E54" s="63"/>
      <c r="F54" s="64"/>
      <c r="G54" s="199" t="str" cm="1">
        <f t="array" ref="G54">IF(C54&lt;&gt;"",C54,IF(F54="","",IF(YEAR(F54)&lt;2021,TEXT(F54,"yyyy"),INDEX(Effective_Date_Year, MATCH(MAX(IF(Effective_Date&lt;=F54, Effective_Date)), Effective_Date, 0), 1))))</f>
        <v/>
      </c>
      <c r="H54" s="198" t="e">
        <f>INDEX('Income Limits'!$C$3:$AH$372,MATCH('Rent Roll Worksheet'!$M$7,County,0),MATCH(G54,Year,1))</f>
        <v>#N/A</v>
      </c>
      <c r="I54" s="63"/>
      <c r="J54" s="65"/>
      <c r="K54" s="139" t="e">
        <f t="shared" si="2"/>
        <v>#N/A</v>
      </c>
      <c r="L54" s="261" t="e">
        <f t="shared" si="3"/>
        <v>#N/A</v>
      </c>
      <c r="M54" s="131" t="e" cm="1">
        <f t="array" aca="1" ref="M54" ca="1">IF(C54="Vacant","Vacant",IF(C54="Manager","Manager",IF(C54="Market Rate","Market Rate",IF(L54&lt;&gt; "", L54, IF(I54&lt;=4, INDEX(USDA_Buckets, MATCH(MIN(IF(INDIRECT("USDA_" &amp; G54 &amp; "_4P")&gt;=J54, INDIRECT("USDA_" &amp; G54 &amp; "_4P"))), INDIRECT("USDA_" &amp; G54 &amp; "_4P"), 0), 1), INDEX(USDA_Buckets, MATCH(MIN(IF(INDIRECT("USDA_" &amp; G54 &amp; "_5P")&gt;=J54, INDIRECT("USDA_" &amp; G54 &amp; "_5P"))), INDIRECT("USDA_" &amp; G54 &amp; "_5P"), 0), 1))))))</f>
        <v>#N/A</v>
      </c>
      <c r="N54" s="66"/>
      <c r="O54" s="67"/>
      <c r="P54" s="30"/>
    </row>
    <row r="55" spans="1:22" s="36" customFormat="1" ht="14.25" customHeight="1" thickBot="1" x14ac:dyDescent="0.25">
      <c r="A55" s="37">
        <v>41</v>
      </c>
      <c r="B55" s="90" t="str">
        <f t="shared" si="1"/>
        <v>Enter Tenant Name</v>
      </c>
      <c r="C55" s="39"/>
      <c r="D55" s="40"/>
      <c r="E55" s="41"/>
      <c r="F55" s="42"/>
      <c r="G55" s="197" t="str" cm="1">
        <f t="array" ref="G55">IF(C55&lt;&gt;"",C55,IF(F55="","",IF(YEAR(F55)&lt;2021,TEXT(F55,"yyyy"),INDEX(Effective_Date_Year, MATCH(MAX(IF(Effective_Date&lt;=F55, Effective_Date)), Effective_Date, 0), 1))))</f>
        <v/>
      </c>
      <c r="H55" s="200" t="e">
        <f>INDEX('Income Limits'!$C$3:$AH$372,MATCH('Rent Roll Worksheet'!$M$7,County,0),MATCH(G55,Year,1))</f>
        <v>#N/A</v>
      </c>
      <c r="I55" s="41"/>
      <c r="J55" s="43"/>
      <c r="K55" s="44" t="e">
        <f t="shared" si="2"/>
        <v>#N/A</v>
      </c>
      <c r="L55" s="129" t="e">
        <f t="shared" si="3"/>
        <v>#N/A</v>
      </c>
      <c r="M55" s="130" t="e" cm="1">
        <f t="array" aca="1" ref="M55" ca="1">IF(C55="Vacant","Vacant",IF(C55="Manager","Manager",IF(C55="Market Rate","Market Rate",IF(L55&lt;&gt; "", L55, IF(I55&lt;=4, INDEX(USDA_Buckets, MATCH(MIN(IF(INDIRECT("USDA_" &amp; G55 &amp; "_4P")&gt;=J55, INDIRECT("USDA_" &amp; G55 &amp; "_4P"))), INDIRECT("USDA_" &amp; G55 &amp; "_4P"), 0), 1), INDEX(USDA_Buckets, MATCH(MIN(IF(INDIRECT("USDA_" &amp; G55 &amp; "_5P")&gt;=J55, INDIRECT("USDA_" &amp; G55 &amp; "_5P"))), INDIRECT("USDA_" &amp; G55 &amp; "_5P"), 0), 1))))))</f>
        <v>#N/A</v>
      </c>
      <c r="N55" s="45"/>
      <c r="O55" s="91"/>
      <c r="P55" s="30"/>
    </row>
    <row r="56" spans="1:22" s="36" customFormat="1" ht="14.25" customHeight="1" thickBot="1" x14ac:dyDescent="0.25">
      <c r="A56" s="49">
        <v>42</v>
      </c>
      <c r="B56" s="38" t="str">
        <f t="shared" si="1"/>
        <v>Enter Tenant Name</v>
      </c>
      <c r="C56" s="39"/>
      <c r="D56" s="40"/>
      <c r="E56" s="41"/>
      <c r="F56" s="42"/>
      <c r="G56" s="197" t="str" cm="1">
        <f t="array" ref="G56">IF(C56&lt;&gt;"",C56,IF(F56="","",IF(YEAR(F56)&lt;2021,TEXT(F56,"yyyy"),INDEX(Effective_Date_Year, MATCH(MAX(IF(Effective_Date&lt;=F56, Effective_Date)), Effective_Date, 0), 1))))</f>
        <v/>
      </c>
      <c r="H56" s="198" t="e">
        <f>INDEX('Income Limits'!$C$3:$AH$372,MATCH('Rent Roll Worksheet'!$M$7,County,0),MATCH(G56,Year,1))</f>
        <v>#N/A</v>
      </c>
      <c r="I56" s="41"/>
      <c r="J56" s="43"/>
      <c r="K56" s="44" t="e">
        <f t="shared" si="2"/>
        <v>#N/A</v>
      </c>
      <c r="L56" s="129" t="e">
        <f t="shared" si="3"/>
        <v>#N/A</v>
      </c>
      <c r="M56" s="128" t="e" cm="1">
        <f t="array" aca="1" ref="M56" ca="1">IF(C56="Vacant","Vacant",IF(C56="Manager","Manager",IF(C56="Market Rate","Market Rate",IF(L56&lt;&gt; "", L56, IF(I56&lt;=4, INDEX(USDA_Buckets, MATCH(MIN(IF(INDIRECT("USDA_" &amp; G56 &amp; "_4P")&gt;=J56, INDIRECT("USDA_" &amp; G56 &amp; "_4P"))), INDIRECT("USDA_" &amp; G56 &amp; "_4P"), 0), 1), INDEX(USDA_Buckets, MATCH(MIN(IF(INDIRECT("USDA_" &amp; G56 &amp; "_5P")&gt;=J56, INDIRECT("USDA_" &amp; G56 &amp; "_5P"))), INDIRECT("USDA_" &amp; G56 &amp; "_5P"), 0), 1))))))</f>
        <v>#N/A</v>
      </c>
      <c r="N56" s="45"/>
      <c r="O56" s="46"/>
      <c r="P56" s="30"/>
    </row>
    <row r="57" spans="1:22" s="36" customFormat="1" ht="14.25" customHeight="1" thickBot="1" x14ac:dyDescent="0.25">
      <c r="A57" s="49">
        <v>43</v>
      </c>
      <c r="B57" s="38" t="str">
        <f t="shared" si="1"/>
        <v>Enter Tenant Name</v>
      </c>
      <c r="C57" s="39"/>
      <c r="D57" s="40"/>
      <c r="E57" s="41"/>
      <c r="F57" s="42"/>
      <c r="G57" s="197" t="str" cm="1">
        <f t="array" ref="G57">IF(C57&lt;&gt;"",C57,IF(F57="","",IF(YEAR(F57)&lt;2021,TEXT(F57,"yyyy"),INDEX(Effective_Date_Year, MATCH(MAX(IF(Effective_Date&lt;=F57, Effective_Date)), Effective_Date, 0), 1))))</f>
        <v/>
      </c>
      <c r="H57" s="198" t="e">
        <f>INDEX('Income Limits'!$C$3:$AH$372,MATCH('Rent Roll Worksheet'!$M$7,County,0),MATCH(G57,Year,1))</f>
        <v>#N/A</v>
      </c>
      <c r="I57" s="41"/>
      <c r="J57" s="43"/>
      <c r="K57" s="44" t="e">
        <f t="shared" si="2"/>
        <v>#N/A</v>
      </c>
      <c r="L57" s="129" t="e">
        <f t="shared" si="3"/>
        <v>#N/A</v>
      </c>
      <c r="M57" s="128" t="e" cm="1">
        <f t="array" aca="1" ref="M57" ca="1">IF(C57="Vacant","Vacant",IF(C57="Manager","Manager",IF(C57="Market Rate","Market Rate",IF(L57&lt;&gt; "", L57, IF(I57&lt;=4, INDEX(USDA_Buckets, MATCH(MIN(IF(INDIRECT("USDA_" &amp; G57 &amp; "_4P")&gt;=J57, INDIRECT("USDA_" &amp; G57 &amp; "_4P"))), INDIRECT("USDA_" &amp; G57 &amp; "_4P"), 0), 1), INDEX(USDA_Buckets, MATCH(MIN(IF(INDIRECT("USDA_" &amp; G57 &amp; "_5P")&gt;=J57, INDIRECT("USDA_" &amp; G57 &amp; "_5P"))), INDIRECT("USDA_" &amp; G57 &amp; "_5P"), 0), 1))))))</f>
        <v>#N/A</v>
      </c>
      <c r="N57" s="45"/>
      <c r="O57" s="46"/>
      <c r="P57" s="30"/>
      <c r="T57" s="9"/>
    </row>
    <row r="58" spans="1:22" s="36" customFormat="1" ht="14.25" customHeight="1" thickBot="1" x14ac:dyDescent="0.25">
      <c r="A58" s="60">
        <v>44</v>
      </c>
      <c r="B58" s="61" t="str">
        <f t="shared" si="1"/>
        <v>Enter Tenant Name</v>
      </c>
      <c r="C58" s="39"/>
      <c r="D58" s="62"/>
      <c r="E58" s="63"/>
      <c r="F58" s="92"/>
      <c r="G58" s="197" t="str" cm="1">
        <f t="array" ref="G58">IF(C58&lt;&gt;"",C58,IF(F58="","",IF(YEAR(F58)&lt;2021,TEXT(F58,"yyyy"),INDEX(Effective_Date_Year, MATCH(MAX(IF(Effective_Date&lt;=F58, Effective_Date)), Effective_Date, 0), 1))))</f>
        <v/>
      </c>
      <c r="H58" s="198" t="e">
        <f>INDEX('Income Limits'!$C$3:$AH$372,MATCH('Rent Roll Worksheet'!$M$7,County,0),MATCH(G58,Year,1))</f>
        <v>#N/A</v>
      </c>
      <c r="I58" s="63"/>
      <c r="J58" s="65"/>
      <c r="K58" s="44" t="e">
        <f t="shared" si="2"/>
        <v>#N/A</v>
      </c>
      <c r="L58" s="129" t="e">
        <f t="shared" si="3"/>
        <v>#N/A</v>
      </c>
      <c r="M58" s="131" t="e" cm="1">
        <f t="array" aca="1" ref="M58" ca="1">IF(C58="Vacant","Vacant",IF(C58="Manager","Manager",IF(C58="Market Rate","Market Rate",IF(L58&lt;&gt; "", L58, IF(I58&lt;=4, INDEX(USDA_Buckets, MATCH(MIN(IF(INDIRECT("USDA_" &amp; G58 &amp; "_4P")&gt;=J58, INDIRECT("USDA_" &amp; G58 &amp; "_4P"))), INDIRECT("USDA_" &amp; G58 &amp; "_4P"), 0), 1), INDEX(USDA_Buckets, MATCH(MIN(IF(INDIRECT("USDA_" &amp; G58 &amp; "_5P")&gt;=J58, INDIRECT("USDA_" &amp; G58 &amp; "_5P"))), INDIRECT("USDA_" &amp; G58 &amp; "_5P"), 0), 1))))))</f>
        <v>#N/A</v>
      </c>
      <c r="N58" s="93"/>
      <c r="O58" s="67"/>
      <c r="P58" s="30"/>
      <c r="S58" s="11"/>
    </row>
    <row r="59" spans="1:22" s="36" customFormat="1" ht="17.25" customHeight="1" x14ac:dyDescent="0.2">
      <c r="A59" s="343" t="s">
        <v>496</v>
      </c>
      <c r="B59" s="343"/>
      <c r="C59" s="343"/>
      <c r="D59" s="343"/>
      <c r="E59" s="343"/>
      <c r="F59" s="343"/>
      <c r="G59" s="343"/>
      <c r="H59" s="343"/>
      <c r="I59" s="343"/>
      <c r="J59" s="343"/>
      <c r="K59" s="343"/>
      <c r="L59" s="343"/>
      <c r="M59" s="343"/>
      <c r="N59" s="343"/>
      <c r="O59" s="343"/>
      <c r="P59" s="30"/>
      <c r="S59" s="11"/>
      <c r="V59" s="95"/>
    </row>
    <row r="60" spans="1:22" s="95" customFormat="1" ht="39" customHeight="1" x14ac:dyDescent="0.25">
      <c r="A60" s="310"/>
      <c r="B60" s="311"/>
      <c r="C60" s="311"/>
      <c r="D60" s="311"/>
      <c r="E60" s="311"/>
      <c r="F60" s="311"/>
      <c r="G60" s="311"/>
      <c r="H60" s="311"/>
      <c r="I60" s="311"/>
      <c r="J60" s="311"/>
      <c r="K60" s="311"/>
      <c r="L60" s="311"/>
      <c r="M60" s="311"/>
      <c r="N60" s="311"/>
      <c r="O60" s="312"/>
      <c r="P60" s="94"/>
      <c r="S60" s="96"/>
      <c r="V60" s="36"/>
    </row>
    <row r="61" spans="1:22" s="36" customFormat="1" ht="15" thickBot="1" x14ac:dyDescent="0.25">
      <c r="A61" s="303"/>
      <c r="B61" s="304"/>
      <c r="C61" s="304"/>
      <c r="D61" s="304"/>
      <c r="E61" s="304"/>
      <c r="F61" s="304"/>
      <c r="G61" s="304"/>
      <c r="H61" s="303"/>
      <c r="I61" s="304"/>
      <c r="J61" s="304"/>
      <c r="K61" s="304"/>
      <c r="L61" s="304"/>
      <c r="M61" s="304"/>
      <c r="N61" s="304"/>
      <c r="O61" s="304"/>
      <c r="P61" s="30"/>
      <c r="S61" s="11"/>
    </row>
    <row r="62" spans="1:22" s="36" customFormat="1" ht="11.25" customHeight="1" x14ac:dyDescent="0.25">
      <c r="A62" s="305" t="s">
        <v>365</v>
      </c>
      <c r="B62" s="297" t="s">
        <v>419</v>
      </c>
      <c r="C62" s="297" t="s">
        <v>456</v>
      </c>
      <c r="D62" s="295" t="s">
        <v>391</v>
      </c>
      <c r="E62" s="297" t="s">
        <v>399</v>
      </c>
      <c r="F62" s="297" t="s">
        <v>501</v>
      </c>
      <c r="G62" s="297" t="s">
        <v>420</v>
      </c>
      <c r="H62" s="297" t="s">
        <v>366</v>
      </c>
      <c r="I62" s="297" t="s">
        <v>386</v>
      </c>
      <c r="J62" s="302" t="s">
        <v>502</v>
      </c>
      <c r="K62" s="302" t="s">
        <v>390</v>
      </c>
      <c r="L62" s="188"/>
      <c r="M62" s="302" t="s">
        <v>393</v>
      </c>
      <c r="N62" s="299" t="s">
        <v>457</v>
      </c>
      <c r="O62" s="307" t="s">
        <v>458</v>
      </c>
      <c r="P62" s="30"/>
    </row>
    <row r="63" spans="1:22" s="36" customFormat="1" ht="17.25" customHeight="1" x14ac:dyDescent="0.25">
      <c r="A63" s="305"/>
      <c r="B63" s="297"/>
      <c r="C63" s="297"/>
      <c r="D63" s="295"/>
      <c r="E63" s="297"/>
      <c r="F63" s="297"/>
      <c r="G63" s="297"/>
      <c r="H63" s="297"/>
      <c r="I63" s="297"/>
      <c r="J63" s="297"/>
      <c r="K63" s="297"/>
      <c r="L63" s="186"/>
      <c r="M63" s="297"/>
      <c r="N63" s="300"/>
      <c r="O63" s="308"/>
      <c r="P63" s="30"/>
    </row>
    <row r="64" spans="1:22" s="36" customFormat="1" ht="50.25" customHeight="1" x14ac:dyDescent="0.25">
      <c r="A64" s="305"/>
      <c r="B64" s="297"/>
      <c r="C64" s="297"/>
      <c r="D64" s="295"/>
      <c r="E64" s="297"/>
      <c r="F64" s="297"/>
      <c r="G64" s="297"/>
      <c r="H64" s="297"/>
      <c r="I64" s="297"/>
      <c r="J64" s="297"/>
      <c r="K64" s="297"/>
      <c r="L64" s="186"/>
      <c r="M64" s="297"/>
      <c r="N64" s="300"/>
      <c r="O64" s="308"/>
      <c r="P64" s="30"/>
    </row>
    <row r="65" spans="1:21" s="36" customFormat="1" ht="12" customHeight="1" thickBot="1" x14ac:dyDescent="0.3">
      <c r="A65" s="306"/>
      <c r="B65" s="298"/>
      <c r="C65" s="298"/>
      <c r="D65" s="296"/>
      <c r="E65" s="298"/>
      <c r="F65" s="298"/>
      <c r="G65" s="298"/>
      <c r="H65" s="298"/>
      <c r="I65" s="298"/>
      <c r="J65" s="298"/>
      <c r="K65" s="298"/>
      <c r="L65" s="187"/>
      <c r="M65" s="298"/>
      <c r="N65" s="301"/>
      <c r="O65" s="309"/>
      <c r="P65" s="30"/>
    </row>
    <row r="66" spans="1:21" s="36" customFormat="1" ht="15" thickBot="1" x14ac:dyDescent="0.25">
      <c r="A66" s="49">
        <v>45</v>
      </c>
      <c r="B66" s="38" t="str">
        <f t="shared" ref="B66:B121" si="4">IF(C66="Vacant",C66,IF(C66="Manager",C66,IF(C66="Market Rate",C66,"Enter Tenant Name")))</f>
        <v>Enter Tenant Name</v>
      </c>
      <c r="C66" s="39"/>
      <c r="D66" s="40"/>
      <c r="E66" s="97"/>
      <c r="F66" s="42"/>
      <c r="G66" s="197" t="str" cm="1">
        <f t="array" ref="G66">IF(C66&lt;&gt;"",C66,IF(F66="","",IF(YEAR(F66)&lt;2021,TEXT(F66,"yyyy"),INDEX(Effective_Date_Year, MATCH(MAX(IF(Effective_Date&lt;=F66, Effective_Date)), Effective_Date, 0), 1))))</f>
        <v/>
      </c>
      <c r="H66" s="198" t="e">
        <f>INDEX('Income Limits'!$C$3:$AH$372,MATCH('Rent Roll Worksheet'!$M$7,County,0),MATCH(G66,Year,1))</f>
        <v>#N/A</v>
      </c>
      <c r="I66" s="41"/>
      <c r="J66" s="43"/>
      <c r="K66" s="44" t="e">
        <f>IF(C66="Vacant","",IF(C66="Manager","",IF(C66="Market Rate","",IF(I66=1,H66*0.7,IF(I66=2,H66*0.8,IF(I66=3,H66*0.9,IF(I66=4,H66,IF(I66=5,H66*1.08,IF(I66=6,H66*1.16,IF(I66=7,H66*1.24,H66*1.32)))))))*2)))</f>
        <v>#N/A</v>
      </c>
      <c r="L66" s="129" t="e">
        <f t="shared" ref="L66:L121" si="5">IF(YEAR(F66)&lt;2021, IF(J66/K66&lt;=0.3, $Q$16, IF(J66/K66&lt;=0.5, $Q$17, IF(J66/K66&lt;=0.6, $Q$18, IF(J66/K66&lt;=0.8, $Q$19, $Q$20)))), "")</f>
        <v>#N/A</v>
      </c>
      <c r="M66" s="128" t="e" cm="1">
        <f t="array" aca="1" ref="M66" ca="1">IF(C66="Vacant","Vacant",IF(C66="Manager","Manager",IF(C66="Market Rate","Market Rate",IF(L66&lt;&gt; "", L66, IF(I66&lt;=4, INDEX(USDA_Buckets, MATCH(MIN(IF(INDIRECT("USDA_" &amp; G66 &amp; "_4P")&gt;=J66, INDIRECT("USDA_" &amp; G66 &amp; "_4P"))), INDIRECT("USDA_" &amp; G66 &amp; "_4P"), 0), 1), INDEX(USDA_Buckets, MATCH(MIN(IF(INDIRECT("USDA_" &amp; G66 &amp; "_5P")&gt;=J66, INDIRECT("USDA_" &amp; G66 &amp; "_5P"))), INDIRECT("USDA_" &amp; G66 &amp; "_5P"), 0), 1))))))</f>
        <v>#N/A</v>
      </c>
      <c r="N66" s="45"/>
      <c r="O66" s="46"/>
      <c r="P66" s="30"/>
    </row>
    <row r="67" spans="1:21" s="36" customFormat="1" ht="15" thickBot="1" x14ac:dyDescent="0.25">
      <c r="A67" s="49">
        <v>46</v>
      </c>
      <c r="B67" s="38" t="str">
        <f t="shared" si="4"/>
        <v>Enter Tenant Name</v>
      </c>
      <c r="C67" s="39"/>
      <c r="D67" s="40"/>
      <c r="E67" s="97"/>
      <c r="F67" s="42"/>
      <c r="G67" s="197" t="str" cm="1">
        <f t="array" ref="G67">IF(C67&lt;&gt;"",C67,IF(F67="","",IF(YEAR(F67)&lt;2021,TEXT(F67,"yyyy"),INDEX(Effective_Date_Year, MATCH(MAX(IF(Effective_Date&lt;=F67, Effective_Date)), Effective_Date, 0), 1))))</f>
        <v/>
      </c>
      <c r="H67" s="198" t="e">
        <f>INDEX('Income Limits'!$C$3:$AH$372,MATCH('Rent Roll Worksheet'!$M$7,County,0),MATCH(G67,Year,1))</f>
        <v>#N/A</v>
      </c>
      <c r="I67" s="41"/>
      <c r="J67" s="43"/>
      <c r="K67" s="44" t="e">
        <f t="shared" ref="K67:K121" si="6">IF(C67="Vacant","",IF(C67="Manager","",IF(C67="Market Rate","",IF(I67=1,H67*0.7,IF(I67=2,H67*0.8,IF(I67=3,H67*0.9,IF(I67=4,H67,IF(I67=5,H67*1.08,IF(I67=6,H67*1.16,IF(I67=7,H67*1.24,H67*1.32)))))))*2)))</f>
        <v>#N/A</v>
      </c>
      <c r="L67" s="129" t="e">
        <f t="shared" si="5"/>
        <v>#N/A</v>
      </c>
      <c r="M67" s="128" t="e" cm="1">
        <f t="array" aca="1" ref="M67" ca="1">IF(C67="Vacant","Vacant",IF(C67="Manager","Manager",IF(C67="Market Rate","Market Rate",IF(L67&lt;&gt; "", L67, IF(I67&lt;=4, INDEX(USDA_Buckets, MATCH(MIN(IF(INDIRECT("USDA_" &amp; G67 &amp; "_4P")&gt;=J67, INDIRECT("USDA_" &amp; G67 &amp; "_4P"))), INDIRECT("USDA_" &amp; G67 &amp; "_4P"), 0), 1), INDEX(USDA_Buckets, MATCH(MIN(IF(INDIRECT("USDA_" &amp; G67 &amp; "_5P")&gt;=J67, INDIRECT("USDA_" &amp; G67 &amp; "_5P"))), INDIRECT("USDA_" &amp; G67 &amp; "_5P"), 0), 1))))))</f>
        <v>#N/A</v>
      </c>
      <c r="N67" s="45"/>
      <c r="O67" s="46"/>
      <c r="P67" s="30"/>
    </row>
    <row r="68" spans="1:21" s="36" customFormat="1" ht="15" thickBot="1" x14ac:dyDescent="0.25">
      <c r="A68" s="49">
        <v>47</v>
      </c>
      <c r="B68" s="38" t="str">
        <f t="shared" si="4"/>
        <v>Enter Tenant Name</v>
      </c>
      <c r="C68" s="39"/>
      <c r="D68" s="40"/>
      <c r="E68" s="97"/>
      <c r="F68" s="42"/>
      <c r="G68" s="197" t="str" cm="1">
        <f t="array" ref="G68">IF(C68&lt;&gt;"",C68,IF(F68="","",IF(YEAR(F68)&lt;2021,TEXT(F68,"yyyy"),INDEX(Effective_Date_Year, MATCH(MAX(IF(Effective_Date&lt;=F68, Effective_Date)), Effective_Date, 0), 1))))</f>
        <v/>
      </c>
      <c r="H68" s="198" t="e">
        <f>INDEX('Income Limits'!$C$3:$AH$372,MATCH('Rent Roll Worksheet'!$M$7,County,0),MATCH(G68,Year,1))</f>
        <v>#N/A</v>
      </c>
      <c r="I68" s="41"/>
      <c r="J68" s="43"/>
      <c r="K68" s="44" t="e">
        <f t="shared" si="6"/>
        <v>#N/A</v>
      </c>
      <c r="L68" s="129" t="e">
        <f t="shared" si="5"/>
        <v>#N/A</v>
      </c>
      <c r="M68" s="128" t="e" cm="1">
        <f t="array" aca="1" ref="M68" ca="1">IF(C68="Vacant","Vacant",IF(C68="Manager","Manager",IF(C68="Market Rate","Market Rate",IF(L68&lt;&gt; "", L68, IF(I68&lt;=4, INDEX(USDA_Buckets, MATCH(MIN(IF(INDIRECT("USDA_" &amp; G68 &amp; "_4P")&gt;=J68, INDIRECT("USDA_" &amp; G68 &amp; "_4P"))), INDIRECT("USDA_" &amp; G68 &amp; "_4P"), 0), 1), INDEX(USDA_Buckets, MATCH(MIN(IF(INDIRECT("USDA_" &amp; G68 &amp; "_5P")&gt;=J68, INDIRECT("USDA_" &amp; G68 &amp; "_5P"))), INDIRECT("USDA_" &amp; G68 &amp; "_5P"), 0), 1))))))</f>
        <v>#N/A</v>
      </c>
      <c r="N68" s="45"/>
      <c r="O68" s="46"/>
      <c r="P68" s="30"/>
    </row>
    <row r="69" spans="1:21" s="36" customFormat="1" ht="15" thickBot="1" x14ac:dyDescent="0.25">
      <c r="A69" s="49">
        <v>48</v>
      </c>
      <c r="B69" s="38" t="str">
        <f t="shared" si="4"/>
        <v>Enter Tenant Name</v>
      </c>
      <c r="C69" s="39"/>
      <c r="D69" s="40"/>
      <c r="E69" s="97"/>
      <c r="F69" s="42"/>
      <c r="G69" s="197" t="str" cm="1">
        <f t="array" ref="G69">IF(C69&lt;&gt;"",C69,IF(F69="","",IF(YEAR(F69)&lt;2021,TEXT(F69,"yyyy"),INDEX(Effective_Date_Year, MATCH(MAX(IF(Effective_Date&lt;=F69, Effective_Date)), Effective_Date, 0), 1))))</f>
        <v/>
      </c>
      <c r="H69" s="198" t="e">
        <f>INDEX('Income Limits'!$C$3:$AH$372,MATCH('Rent Roll Worksheet'!$M$7,County,0),MATCH(G69,Year,1))</f>
        <v>#N/A</v>
      </c>
      <c r="I69" s="41"/>
      <c r="J69" s="43"/>
      <c r="K69" s="44" t="e">
        <f t="shared" si="6"/>
        <v>#N/A</v>
      </c>
      <c r="L69" s="129" t="e">
        <f t="shared" si="5"/>
        <v>#N/A</v>
      </c>
      <c r="M69" s="128" t="e" cm="1">
        <f t="array" aca="1" ref="M69" ca="1">IF(C69="Vacant","Vacant",IF(C69="Manager","Manager",IF(C69="Market Rate","Market Rate",IF(L69&lt;&gt; "", L69, IF(I69&lt;=4, INDEX(USDA_Buckets, MATCH(MIN(IF(INDIRECT("USDA_" &amp; G69 &amp; "_4P")&gt;=J69, INDIRECT("USDA_" &amp; G69 &amp; "_4P"))), INDIRECT("USDA_" &amp; G69 &amp; "_4P"), 0), 1), INDEX(USDA_Buckets, MATCH(MIN(IF(INDIRECT("USDA_" &amp; G69 &amp; "_5P")&gt;=J69, INDIRECT("USDA_" &amp; G69 &amp; "_5P"))), INDIRECT("USDA_" &amp; G69 &amp; "_5P"), 0), 1))))))</f>
        <v>#N/A</v>
      </c>
      <c r="N69" s="45"/>
      <c r="O69" s="46"/>
      <c r="P69" s="30"/>
    </row>
    <row r="70" spans="1:21" s="36" customFormat="1" ht="15" thickBot="1" x14ac:dyDescent="0.25">
      <c r="A70" s="49">
        <v>49</v>
      </c>
      <c r="B70" s="38" t="str">
        <f t="shared" si="4"/>
        <v>Enter Tenant Name</v>
      </c>
      <c r="C70" s="39"/>
      <c r="D70" s="40"/>
      <c r="E70" s="97"/>
      <c r="F70" s="42"/>
      <c r="G70" s="197" t="str" cm="1">
        <f t="array" ref="G70">IF(C70&lt;&gt;"",C70,IF(F70="","",IF(YEAR(F70)&lt;2021,TEXT(F70,"yyyy"),INDEX(Effective_Date_Year, MATCH(MAX(IF(Effective_Date&lt;=F70, Effective_Date)), Effective_Date, 0), 1))))</f>
        <v/>
      </c>
      <c r="H70" s="198" t="e">
        <f>INDEX('Income Limits'!$C$3:$AH$372,MATCH('Rent Roll Worksheet'!$M$7,County,0),MATCH(G70,Year,1))</f>
        <v>#N/A</v>
      </c>
      <c r="I70" s="41"/>
      <c r="J70" s="43"/>
      <c r="K70" s="44" t="e">
        <f t="shared" si="6"/>
        <v>#N/A</v>
      </c>
      <c r="L70" s="129" t="e">
        <f t="shared" si="5"/>
        <v>#N/A</v>
      </c>
      <c r="M70" s="128" t="e" cm="1">
        <f t="array" aca="1" ref="M70" ca="1">IF(C70="Vacant","Vacant",IF(C70="Manager","Manager",IF(C70="Market Rate","Market Rate",IF(L70&lt;&gt; "", L70, IF(I70&lt;=4, INDEX(USDA_Buckets, MATCH(MIN(IF(INDIRECT("USDA_" &amp; G70 &amp; "_4P")&gt;=J70, INDIRECT("USDA_" &amp; G70 &amp; "_4P"))), INDIRECT("USDA_" &amp; G70 &amp; "_4P"), 0), 1), INDEX(USDA_Buckets, MATCH(MIN(IF(INDIRECT("USDA_" &amp; G70 &amp; "_5P")&gt;=J70, INDIRECT("USDA_" &amp; G70 &amp; "_5P"))), INDIRECT("USDA_" &amp; G70 &amp; "_5P"), 0), 1))))))</f>
        <v>#N/A</v>
      </c>
      <c r="N70" s="45"/>
      <c r="O70" s="46"/>
      <c r="P70" s="30"/>
    </row>
    <row r="71" spans="1:21" s="36" customFormat="1" ht="15" thickBot="1" x14ac:dyDescent="0.25">
      <c r="A71" s="60">
        <v>50</v>
      </c>
      <c r="B71" s="61" t="str">
        <f t="shared" si="4"/>
        <v>Enter Tenant Name</v>
      </c>
      <c r="C71" s="138"/>
      <c r="D71" s="62"/>
      <c r="E71" s="98"/>
      <c r="F71" s="64"/>
      <c r="G71" s="199" t="str" cm="1">
        <f t="array" ref="G71">IF(C71&lt;&gt;"",C71,IF(F71="","",IF(YEAR(F71)&lt;2021,TEXT(F71,"yyyy"),INDEX(Effective_Date_Year, MATCH(MAX(IF(Effective_Date&lt;=F71, Effective_Date)), Effective_Date, 0), 1))))</f>
        <v/>
      </c>
      <c r="H71" s="198" t="e">
        <f>INDEX('Income Limits'!$C$3:$AH$372,MATCH('Rent Roll Worksheet'!$M$7,County,0),MATCH(G71,Year,1))</f>
        <v>#N/A</v>
      </c>
      <c r="I71" s="63"/>
      <c r="J71" s="65"/>
      <c r="K71" s="139" t="e">
        <f t="shared" si="6"/>
        <v>#N/A</v>
      </c>
      <c r="L71" s="261" t="e">
        <f t="shared" si="5"/>
        <v>#N/A</v>
      </c>
      <c r="M71" s="131" t="e" cm="1">
        <f t="array" aca="1" ref="M71" ca="1">IF(C71="Vacant","Vacant",IF(C71="Manager","Manager",IF(C71="Market Rate","Market Rate",IF(L71&lt;&gt; "", L71, IF(I71&lt;=4, INDEX(USDA_Buckets, MATCH(MIN(IF(INDIRECT("USDA_" &amp; G71 &amp; "_4P")&gt;=J71, INDIRECT("USDA_" &amp; G71 &amp; "_4P"))), INDIRECT("USDA_" &amp; G71 &amp; "_4P"), 0), 1), INDEX(USDA_Buckets, MATCH(MIN(IF(INDIRECT("USDA_" &amp; G71 &amp; "_5P")&gt;=J71, INDIRECT("USDA_" &amp; G71 &amp; "_5P"))), INDIRECT("USDA_" &amp; G71 &amp; "_5P"), 0), 1))))))</f>
        <v>#N/A</v>
      </c>
      <c r="N71" s="66"/>
      <c r="O71" s="67"/>
      <c r="P71" s="30"/>
    </row>
    <row r="72" spans="1:21" s="36" customFormat="1" ht="15" thickBot="1" x14ac:dyDescent="0.25">
      <c r="A72" s="49">
        <v>51</v>
      </c>
      <c r="B72" s="38" t="str">
        <f t="shared" si="4"/>
        <v>Enter Tenant Name</v>
      </c>
      <c r="C72" s="39"/>
      <c r="D72" s="40"/>
      <c r="E72" s="97"/>
      <c r="F72" s="42"/>
      <c r="G72" s="197" t="str" cm="1">
        <f t="array" ref="G72">IF(C72&lt;&gt;"",C72,IF(F72="","",IF(YEAR(F72)&lt;2021,TEXT(F72,"yyyy"),INDEX(Effective_Date_Year, MATCH(MAX(IF(Effective_Date&lt;=F72, Effective_Date)), Effective_Date, 0), 1))))</f>
        <v/>
      </c>
      <c r="H72" s="200" t="e">
        <f>INDEX('Income Limits'!$C$3:$AH$372,MATCH('Rent Roll Worksheet'!$M$7,County,0),MATCH(G72,Year,1))</f>
        <v>#N/A</v>
      </c>
      <c r="I72" s="41"/>
      <c r="J72" s="43"/>
      <c r="K72" s="44" t="e">
        <f t="shared" si="6"/>
        <v>#N/A</v>
      </c>
      <c r="L72" s="129" t="e">
        <f t="shared" si="5"/>
        <v>#N/A</v>
      </c>
      <c r="M72" s="130" t="e" cm="1">
        <f t="array" aca="1" ref="M72" ca="1">IF(C72="Vacant","Vacant",IF(C72="Manager","Manager",IF(C72="Market Rate","Market Rate",IF(L72&lt;&gt; "", L72, IF(I72&lt;=4, INDEX(USDA_Buckets, MATCH(MIN(IF(INDIRECT("USDA_" &amp; G72 &amp; "_4P")&gt;=J72, INDIRECT("USDA_" &amp; G72 &amp; "_4P"))), INDIRECT("USDA_" &amp; G72 &amp; "_4P"), 0), 1), INDEX(USDA_Buckets, MATCH(MIN(IF(INDIRECT("USDA_" &amp; G72 &amp; "_5P")&gt;=J72, INDIRECT("USDA_" &amp; G72 &amp; "_5P"))), INDIRECT("USDA_" &amp; G72 &amp; "_5P"), 0), 1))))))</f>
        <v>#N/A</v>
      </c>
      <c r="N72" s="45"/>
      <c r="O72" s="46"/>
      <c r="P72" s="30"/>
    </row>
    <row r="73" spans="1:21" s="36" customFormat="1" ht="15" thickBot="1" x14ac:dyDescent="0.25">
      <c r="A73" s="49">
        <v>52</v>
      </c>
      <c r="B73" s="38" t="str">
        <f t="shared" si="4"/>
        <v>Enter Tenant Name</v>
      </c>
      <c r="C73" s="39"/>
      <c r="D73" s="40"/>
      <c r="E73" s="97"/>
      <c r="F73" s="42"/>
      <c r="G73" s="197" t="str" cm="1">
        <f t="array" ref="G73">IF(C73&lt;&gt;"",C73,IF(F73="","",IF(YEAR(F73)&lt;2021,TEXT(F73,"yyyy"),INDEX(Effective_Date_Year, MATCH(MAX(IF(Effective_Date&lt;=F73, Effective_Date)), Effective_Date, 0), 1))))</f>
        <v/>
      </c>
      <c r="H73" s="198" t="e">
        <f>INDEX('Income Limits'!$C$3:$AH$372,MATCH('Rent Roll Worksheet'!$M$7,County,0),MATCH(G73,Year,1))</f>
        <v>#N/A</v>
      </c>
      <c r="I73" s="41"/>
      <c r="J73" s="43"/>
      <c r="K73" s="44" t="e">
        <f t="shared" si="6"/>
        <v>#N/A</v>
      </c>
      <c r="L73" s="129" t="e">
        <f t="shared" si="5"/>
        <v>#N/A</v>
      </c>
      <c r="M73" s="128" t="e" cm="1">
        <f t="array" aca="1" ref="M73" ca="1">IF(C73="Vacant","Vacant",IF(C73="Manager","Manager",IF(C73="Market Rate","Market Rate",IF(L73&lt;&gt; "", L73, IF(I73&lt;=4, INDEX(USDA_Buckets, MATCH(MIN(IF(INDIRECT("USDA_" &amp; G73 &amp; "_4P")&gt;=J73, INDIRECT("USDA_" &amp; G73 &amp; "_4P"))), INDIRECT("USDA_" &amp; G73 &amp; "_4P"), 0), 1), INDEX(USDA_Buckets, MATCH(MIN(IF(INDIRECT("USDA_" &amp; G73 &amp; "_5P")&gt;=J73, INDIRECT("USDA_" &amp; G73 &amp; "_5P"))), INDIRECT("USDA_" &amp; G73 &amp; "_5P"), 0), 1))))))</f>
        <v>#N/A</v>
      </c>
      <c r="N73" s="45"/>
      <c r="O73" s="46"/>
      <c r="P73" s="30"/>
    </row>
    <row r="74" spans="1:21" s="36" customFormat="1" ht="15" thickBot="1" x14ac:dyDescent="0.25">
      <c r="A74" s="49">
        <v>53</v>
      </c>
      <c r="B74" s="38" t="str">
        <f t="shared" si="4"/>
        <v>Enter Tenant Name</v>
      </c>
      <c r="C74" s="39"/>
      <c r="D74" s="40"/>
      <c r="E74" s="97"/>
      <c r="F74" s="42"/>
      <c r="G74" s="197" t="str" cm="1">
        <f t="array" ref="G74">IF(C74&lt;&gt;"",C74,IF(F74="","",IF(YEAR(F74)&lt;2021,TEXT(F74,"yyyy"),INDEX(Effective_Date_Year, MATCH(MAX(IF(Effective_Date&lt;=F74, Effective_Date)), Effective_Date, 0), 1))))</f>
        <v/>
      </c>
      <c r="H74" s="198" t="e">
        <f>INDEX('Income Limits'!$C$3:$AH$372,MATCH('Rent Roll Worksheet'!$M$7,County,0),MATCH(G74,Year,1))</f>
        <v>#N/A</v>
      </c>
      <c r="I74" s="41"/>
      <c r="J74" s="43"/>
      <c r="K74" s="44" t="e">
        <f t="shared" si="6"/>
        <v>#N/A</v>
      </c>
      <c r="L74" s="129" t="e">
        <f t="shared" si="5"/>
        <v>#N/A</v>
      </c>
      <c r="M74" s="128" t="e" cm="1">
        <f t="array" aca="1" ref="M74" ca="1">IF(C74="Vacant","Vacant",IF(C74="Manager","Manager",IF(C74="Market Rate","Market Rate",IF(L74&lt;&gt; "", L74, IF(I74&lt;=4, INDEX(USDA_Buckets, MATCH(MIN(IF(INDIRECT("USDA_" &amp; G74 &amp; "_4P")&gt;=J74, INDIRECT("USDA_" &amp; G74 &amp; "_4P"))), INDIRECT("USDA_" &amp; G74 &amp; "_4P"), 0), 1), INDEX(USDA_Buckets, MATCH(MIN(IF(INDIRECT("USDA_" &amp; G74 &amp; "_5P")&gt;=J74, INDIRECT("USDA_" &amp; G74 &amp; "_5P"))), INDIRECT("USDA_" &amp; G74 &amp; "_5P"), 0), 1))))))</f>
        <v>#N/A</v>
      </c>
      <c r="N74" s="45"/>
      <c r="O74" s="46"/>
      <c r="P74" s="30"/>
      <c r="U74" s="8"/>
    </row>
    <row r="75" spans="1:21" s="36" customFormat="1" ht="15" thickBot="1" x14ac:dyDescent="0.25">
      <c r="A75" s="49">
        <v>54</v>
      </c>
      <c r="B75" s="38" t="str">
        <f t="shared" si="4"/>
        <v>Enter Tenant Name</v>
      </c>
      <c r="C75" s="39"/>
      <c r="D75" s="40"/>
      <c r="E75" s="97"/>
      <c r="F75" s="42"/>
      <c r="G75" s="197" t="str" cm="1">
        <f t="array" ref="G75">IF(C75&lt;&gt;"",C75,IF(F75="","",IF(YEAR(F75)&lt;2021,TEXT(F75,"yyyy"),INDEX(Effective_Date_Year, MATCH(MAX(IF(Effective_Date&lt;=F75, Effective_Date)), Effective_Date, 0), 1))))</f>
        <v/>
      </c>
      <c r="H75" s="198" t="e">
        <f>INDEX('Income Limits'!$C$3:$AH$372,MATCH('Rent Roll Worksheet'!$M$7,County,0),MATCH(G75,Year,1))</f>
        <v>#N/A</v>
      </c>
      <c r="I75" s="41"/>
      <c r="J75" s="43"/>
      <c r="K75" s="44" t="e">
        <f t="shared" si="6"/>
        <v>#N/A</v>
      </c>
      <c r="L75" s="129" t="e">
        <f t="shared" si="5"/>
        <v>#N/A</v>
      </c>
      <c r="M75" s="128" t="e" cm="1">
        <f t="array" aca="1" ref="M75" ca="1">IF(C75="Vacant","Vacant",IF(C75="Manager","Manager",IF(C75="Market Rate","Market Rate",IF(L75&lt;&gt; "", L75, IF(I75&lt;=4, INDEX(USDA_Buckets, MATCH(MIN(IF(INDIRECT("USDA_" &amp; G75 &amp; "_4P")&gt;=J75, INDIRECT("USDA_" &amp; G75 &amp; "_4P"))), INDIRECT("USDA_" &amp; G75 &amp; "_4P"), 0), 1), INDEX(USDA_Buckets, MATCH(MIN(IF(INDIRECT("USDA_" &amp; G75 &amp; "_5P")&gt;=J75, INDIRECT("USDA_" &amp; G75 &amp; "_5P"))), INDIRECT("USDA_" &amp; G75 &amp; "_5P"), 0), 1))))))</f>
        <v>#N/A</v>
      </c>
      <c r="N75" s="45"/>
      <c r="O75" s="46"/>
      <c r="P75" s="30"/>
      <c r="R75" s="8"/>
      <c r="S75" s="8"/>
      <c r="T75" s="8"/>
      <c r="U75" s="8"/>
    </row>
    <row r="76" spans="1:21" s="36" customFormat="1" ht="15" thickBot="1" x14ac:dyDescent="0.25">
      <c r="A76" s="49">
        <v>55</v>
      </c>
      <c r="B76" s="38" t="str">
        <f t="shared" si="4"/>
        <v>Enter Tenant Name</v>
      </c>
      <c r="C76" s="39"/>
      <c r="D76" s="40"/>
      <c r="E76" s="97"/>
      <c r="F76" s="42"/>
      <c r="G76" s="197" t="str" cm="1">
        <f t="array" ref="G76">IF(C76&lt;&gt;"",C76,IF(F76="","",IF(YEAR(F76)&lt;2021,TEXT(F76,"yyyy"),INDEX(Effective_Date_Year, MATCH(MAX(IF(Effective_Date&lt;=F76, Effective_Date)), Effective_Date, 0), 1))))</f>
        <v/>
      </c>
      <c r="H76" s="198" t="e">
        <f>INDEX('Income Limits'!$C$3:$AH$372,MATCH('Rent Roll Worksheet'!$M$7,County,0),MATCH(G76,Year,1))</f>
        <v>#N/A</v>
      </c>
      <c r="I76" s="41"/>
      <c r="J76" s="43"/>
      <c r="K76" s="44" t="e">
        <f t="shared" si="6"/>
        <v>#N/A</v>
      </c>
      <c r="L76" s="129" t="e">
        <f t="shared" si="5"/>
        <v>#N/A</v>
      </c>
      <c r="M76" s="128" t="e" cm="1">
        <f t="array" aca="1" ref="M76" ca="1">IF(C76="Vacant","Vacant",IF(C76="Manager","Manager",IF(C76="Market Rate","Market Rate",IF(L76&lt;&gt; "", L76, IF(I76&lt;=4, INDEX(USDA_Buckets, MATCH(MIN(IF(INDIRECT("USDA_" &amp; G76 &amp; "_4P")&gt;=J76, INDIRECT("USDA_" &amp; G76 &amp; "_4P"))), INDIRECT("USDA_" &amp; G76 &amp; "_4P"), 0), 1), INDEX(USDA_Buckets, MATCH(MIN(IF(INDIRECT("USDA_" &amp; G76 &amp; "_5P")&gt;=J76, INDIRECT("USDA_" &amp; G76 &amp; "_5P"))), INDIRECT("USDA_" &amp; G76 &amp; "_5P"), 0), 1))))))</f>
        <v>#N/A</v>
      </c>
      <c r="N76" s="45"/>
      <c r="O76" s="46"/>
      <c r="P76" s="30"/>
      <c r="Q76" s="8"/>
      <c r="R76" s="8"/>
      <c r="S76" s="8"/>
      <c r="T76" s="8"/>
      <c r="U76" s="8"/>
    </row>
    <row r="77" spans="1:21" s="36" customFormat="1" ht="15" thickBot="1" x14ac:dyDescent="0.25">
      <c r="A77" s="49">
        <v>56</v>
      </c>
      <c r="B77" s="38" t="str">
        <f t="shared" si="4"/>
        <v>Enter Tenant Name</v>
      </c>
      <c r="C77" s="39"/>
      <c r="D77" s="40"/>
      <c r="E77" s="97"/>
      <c r="F77" s="42"/>
      <c r="G77" s="197" t="str" cm="1">
        <f t="array" ref="G77">IF(C77&lt;&gt;"",C77,IF(F77="","",IF(YEAR(F77)&lt;2021,TEXT(F77,"yyyy"),INDEX(Effective_Date_Year, MATCH(MAX(IF(Effective_Date&lt;=F77, Effective_Date)), Effective_Date, 0), 1))))</f>
        <v/>
      </c>
      <c r="H77" s="198" t="e">
        <f>INDEX('Income Limits'!$C$3:$AH$372,MATCH('Rent Roll Worksheet'!$M$7,County,0),MATCH(G77,Year,1))</f>
        <v>#N/A</v>
      </c>
      <c r="I77" s="41"/>
      <c r="J77" s="43"/>
      <c r="K77" s="44" t="e">
        <f t="shared" si="6"/>
        <v>#N/A</v>
      </c>
      <c r="L77" s="129" t="e">
        <f t="shared" si="5"/>
        <v>#N/A</v>
      </c>
      <c r="M77" s="128" t="e" cm="1">
        <f t="array" aca="1" ref="M77" ca="1">IF(C77="Vacant","Vacant",IF(C77="Manager","Manager",IF(C77="Market Rate","Market Rate",IF(L77&lt;&gt; "", L77, IF(I77&lt;=4, INDEX(USDA_Buckets, MATCH(MIN(IF(INDIRECT("USDA_" &amp; G77 &amp; "_4P")&gt;=J77, INDIRECT("USDA_" &amp; G77 &amp; "_4P"))), INDIRECT("USDA_" &amp; G77 &amp; "_4P"), 0), 1), INDEX(USDA_Buckets, MATCH(MIN(IF(INDIRECT("USDA_" &amp; G77 &amp; "_5P")&gt;=J77, INDIRECT("USDA_" &amp; G77 &amp; "_5P"))), INDIRECT("USDA_" &amp; G77 &amp; "_5P"), 0), 1))))))</f>
        <v>#N/A</v>
      </c>
      <c r="N77" s="45"/>
      <c r="O77" s="46"/>
      <c r="P77" s="30"/>
      <c r="Q77" s="8"/>
      <c r="R77" s="8"/>
      <c r="S77" s="8"/>
      <c r="T77" s="8"/>
      <c r="U77" s="8"/>
    </row>
    <row r="78" spans="1:21" s="36" customFormat="1" ht="15" thickBot="1" x14ac:dyDescent="0.25">
      <c r="A78" s="49">
        <v>57</v>
      </c>
      <c r="B78" s="38" t="str">
        <f t="shared" si="4"/>
        <v>Enter Tenant Name</v>
      </c>
      <c r="C78" s="39"/>
      <c r="D78" s="40"/>
      <c r="E78" s="97"/>
      <c r="F78" s="42"/>
      <c r="G78" s="197" t="str" cm="1">
        <f t="array" ref="G78">IF(C78&lt;&gt;"",C78,IF(F78="","",IF(YEAR(F78)&lt;2021,TEXT(F78,"yyyy"),INDEX(Effective_Date_Year, MATCH(MAX(IF(Effective_Date&lt;=F78, Effective_Date)), Effective_Date, 0), 1))))</f>
        <v/>
      </c>
      <c r="H78" s="198" t="e">
        <f>INDEX('Income Limits'!$C$3:$AH$372,MATCH('Rent Roll Worksheet'!$M$7,County,0),MATCH(G78,Year,1))</f>
        <v>#N/A</v>
      </c>
      <c r="I78" s="41"/>
      <c r="J78" s="43"/>
      <c r="K78" s="44" t="e">
        <f t="shared" si="6"/>
        <v>#N/A</v>
      </c>
      <c r="L78" s="129" t="e">
        <f t="shared" si="5"/>
        <v>#N/A</v>
      </c>
      <c r="M78" s="128" t="e" cm="1">
        <f t="array" aca="1" ref="M78" ca="1">IF(C78="Vacant","Vacant",IF(C78="Manager","Manager",IF(C78="Market Rate","Market Rate",IF(L78&lt;&gt; "", L78, IF(I78&lt;=4, INDEX(USDA_Buckets, MATCH(MIN(IF(INDIRECT("USDA_" &amp; G78 &amp; "_4P")&gt;=J78, INDIRECT("USDA_" &amp; G78 &amp; "_4P"))), INDIRECT("USDA_" &amp; G78 &amp; "_4P"), 0), 1), INDEX(USDA_Buckets, MATCH(MIN(IF(INDIRECT("USDA_" &amp; G78 &amp; "_5P")&gt;=J78, INDIRECT("USDA_" &amp; G78 &amp; "_5P"))), INDIRECT("USDA_" &amp; G78 &amp; "_5P"), 0), 1))))))</f>
        <v>#N/A</v>
      </c>
      <c r="N78" s="45"/>
      <c r="O78" s="46"/>
      <c r="P78" s="30"/>
      <c r="Q78" s="8"/>
      <c r="R78" s="8"/>
      <c r="S78" s="8"/>
      <c r="T78" s="8"/>
      <c r="U78" s="8"/>
    </row>
    <row r="79" spans="1:21" s="36" customFormat="1" ht="15" thickBot="1" x14ac:dyDescent="0.25">
      <c r="A79" s="49">
        <v>58</v>
      </c>
      <c r="B79" s="38" t="str">
        <f t="shared" si="4"/>
        <v>Enter Tenant Name</v>
      </c>
      <c r="C79" s="39"/>
      <c r="D79" s="40"/>
      <c r="E79" s="97"/>
      <c r="F79" s="42"/>
      <c r="G79" s="197" t="str" cm="1">
        <f t="array" ref="G79">IF(C79&lt;&gt;"",C79,IF(F79="","",IF(YEAR(F79)&lt;2021,TEXT(F79,"yyyy"),INDEX(Effective_Date_Year, MATCH(MAX(IF(Effective_Date&lt;=F79, Effective_Date)), Effective_Date, 0), 1))))</f>
        <v/>
      </c>
      <c r="H79" s="198" t="e">
        <f>INDEX('Income Limits'!$C$3:$AH$372,MATCH('Rent Roll Worksheet'!$M$7,County,0),MATCH(G79,Year,1))</f>
        <v>#N/A</v>
      </c>
      <c r="I79" s="41"/>
      <c r="J79" s="43"/>
      <c r="K79" s="44" t="e">
        <f t="shared" si="6"/>
        <v>#N/A</v>
      </c>
      <c r="L79" s="129" t="e">
        <f t="shared" si="5"/>
        <v>#N/A</v>
      </c>
      <c r="M79" s="128" t="e" cm="1">
        <f t="array" aca="1" ref="M79" ca="1">IF(C79="Vacant","Vacant",IF(C79="Manager","Manager",IF(C79="Market Rate","Market Rate",IF(L79&lt;&gt; "", L79, IF(I79&lt;=4, INDEX(USDA_Buckets, MATCH(MIN(IF(INDIRECT("USDA_" &amp; G79 &amp; "_4P")&gt;=J79, INDIRECT("USDA_" &amp; G79 &amp; "_4P"))), INDIRECT("USDA_" &amp; G79 &amp; "_4P"), 0), 1), INDEX(USDA_Buckets, MATCH(MIN(IF(INDIRECT("USDA_" &amp; G79 &amp; "_5P")&gt;=J79, INDIRECT("USDA_" &amp; G79 &amp; "_5P"))), INDIRECT("USDA_" &amp; G79 &amp; "_5P"), 0), 1))))))</f>
        <v>#N/A</v>
      </c>
      <c r="N79" s="45"/>
      <c r="O79" s="46"/>
      <c r="P79" s="30"/>
      <c r="Q79" s="8"/>
      <c r="R79" s="8"/>
      <c r="S79" s="8"/>
      <c r="T79" s="8"/>
      <c r="U79" s="8"/>
    </row>
    <row r="80" spans="1:21" s="36" customFormat="1" ht="15" thickBot="1" x14ac:dyDescent="0.25">
      <c r="A80" s="49">
        <v>59</v>
      </c>
      <c r="B80" s="38" t="str">
        <f t="shared" si="4"/>
        <v>Enter Tenant Name</v>
      </c>
      <c r="C80" s="39"/>
      <c r="D80" s="40"/>
      <c r="E80" s="97"/>
      <c r="F80" s="42"/>
      <c r="G80" s="197" t="str" cm="1">
        <f t="array" ref="G80">IF(C80&lt;&gt;"",C80,IF(F80="","",IF(YEAR(F80)&lt;2021,TEXT(F80,"yyyy"),INDEX(Effective_Date_Year, MATCH(MAX(IF(Effective_Date&lt;=F80, Effective_Date)), Effective_Date, 0), 1))))</f>
        <v/>
      </c>
      <c r="H80" s="198" t="e">
        <f>INDEX('Income Limits'!$C$3:$AH$372,MATCH('Rent Roll Worksheet'!$M$7,County,0),MATCH(G80,Year,1))</f>
        <v>#N/A</v>
      </c>
      <c r="I80" s="41"/>
      <c r="J80" s="43"/>
      <c r="K80" s="44" t="e">
        <f t="shared" si="6"/>
        <v>#N/A</v>
      </c>
      <c r="L80" s="129" t="e">
        <f t="shared" si="5"/>
        <v>#N/A</v>
      </c>
      <c r="M80" s="128" t="e" cm="1">
        <f t="array" aca="1" ref="M80" ca="1">IF(C80="Vacant","Vacant",IF(C80="Manager","Manager",IF(C80="Market Rate","Market Rate",IF(L80&lt;&gt; "", L80, IF(I80&lt;=4, INDEX(USDA_Buckets, MATCH(MIN(IF(INDIRECT("USDA_" &amp; G80 &amp; "_4P")&gt;=J80, INDIRECT("USDA_" &amp; G80 &amp; "_4P"))), INDIRECT("USDA_" &amp; G80 &amp; "_4P"), 0), 1), INDEX(USDA_Buckets, MATCH(MIN(IF(INDIRECT("USDA_" &amp; G80 &amp; "_5P")&gt;=J80, INDIRECT("USDA_" &amp; G80 &amp; "_5P"))), INDIRECT("USDA_" &amp; G80 &amp; "_5P"), 0), 1))))))</f>
        <v>#N/A</v>
      </c>
      <c r="N80" s="45"/>
      <c r="O80" s="46"/>
      <c r="P80" s="30"/>
      <c r="Q80" s="8"/>
      <c r="R80" s="8"/>
      <c r="S80" s="8"/>
      <c r="T80" s="8"/>
      <c r="U80" s="8"/>
    </row>
    <row r="81" spans="1:22" s="36" customFormat="1" ht="15" thickBot="1" x14ac:dyDescent="0.25">
      <c r="A81" s="60">
        <v>60</v>
      </c>
      <c r="B81" s="61" t="str">
        <f t="shared" si="4"/>
        <v>Enter Tenant Name</v>
      </c>
      <c r="C81" s="138"/>
      <c r="D81" s="62"/>
      <c r="E81" s="98"/>
      <c r="F81" s="64"/>
      <c r="G81" s="199" t="str" cm="1">
        <f t="array" ref="G81">IF(C81&lt;&gt;"",C81,IF(F81="","",IF(YEAR(F81)&lt;2021,TEXT(F81,"yyyy"),INDEX(Effective_Date_Year, MATCH(MAX(IF(Effective_Date&lt;=F81, Effective_Date)), Effective_Date, 0), 1))))</f>
        <v/>
      </c>
      <c r="H81" s="198" t="e">
        <f>INDEX('Income Limits'!$C$3:$AH$372,MATCH('Rent Roll Worksheet'!$M$7,County,0),MATCH(G81,Year,1))</f>
        <v>#N/A</v>
      </c>
      <c r="I81" s="63"/>
      <c r="J81" s="65"/>
      <c r="K81" s="139" t="e">
        <f t="shared" si="6"/>
        <v>#N/A</v>
      </c>
      <c r="L81" s="261" t="e">
        <f t="shared" si="5"/>
        <v>#N/A</v>
      </c>
      <c r="M81" s="131" t="e" cm="1">
        <f t="array" aca="1" ref="M81" ca="1">IF(C81="Vacant","Vacant",IF(C81="Manager","Manager",IF(C81="Market Rate","Market Rate",IF(L81&lt;&gt; "", L81, IF(I81&lt;=4, INDEX(USDA_Buckets, MATCH(MIN(IF(INDIRECT("USDA_" &amp; G81 &amp; "_4P")&gt;=J81, INDIRECT("USDA_" &amp; G81 &amp; "_4P"))), INDIRECT("USDA_" &amp; G81 &amp; "_4P"), 0), 1), INDEX(USDA_Buckets, MATCH(MIN(IF(INDIRECT("USDA_" &amp; G81 &amp; "_5P")&gt;=J81, INDIRECT("USDA_" &amp; G81 &amp; "_5P"))), INDIRECT("USDA_" &amp; G81 &amp; "_5P"), 0), 1))))))</f>
        <v>#N/A</v>
      </c>
      <c r="N81" s="66"/>
      <c r="O81" s="67"/>
      <c r="P81" s="30"/>
      <c r="Q81" s="8"/>
      <c r="R81" s="8"/>
      <c r="S81" s="8"/>
      <c r="T81" s="8"/>
      <c r="U81" s="8"/>
    </row>
    <row r="82" spans="1:22" s="36" customFormat="1" ht="15" thickBot="1" x14ac:dyDescent="0.25">
      <c r="A82" s="49">
        <v>61</v>
      </c>
      <c r="B82" s="38" t="str">
        <f t="shared" si="4"/>
        <v>Enter Tenant Name</v>
      </c>
      <c r="C82" s="39"/>
      <c r="D82" s="40"/>
      <c r="E82" s="97"/>
      <c r="F82" s="42"/>
      <c r="G82" s="197" t="str" cm="1">
        <f t="array" ref="G82">IF(C82&lt;&gt;"",C82,IF(F82="","",IF(YEAR(F82)&lt;2021,TEXT(F82,"yyyy"),INDEX(Effective_Date_Year, MATCH(MAX(IF(Effective_Date&lt;=F82, Effective_Date)), Effective_Date, 0), 1))))</f>
        <v/>
      </c>
      <c r="H82" s="200" t="e">
        <f>INDEX('Income Limits'!$C$3:$AH$372,MATCH('Rent Roll Worksheet'!$M$7,County,0),MATCH(G82,Year,1))</f>
        <v>#N/A</v>
      </c>
      <c r="I82" s="41"/>
      <c r="J82" s="43"/>
      <c r="K82" s="44" t="e">
        <f t="shared" si="6"/>
        <v>#N/A</v>
      </c>
      <c r="L82" s="129" t="e">
        <f t="shared" si="5"/>
        <v>#N/A</v>
      </c>
      <c r="M82" s="130" t="e" cm="1">
        <f t="array" aca="1" ref="M82" ca="1">IF(C82="Vacant","Vacant",IF(C82="Manager","Manager",IF(C82="Market Rate","Market Rate",IF(L82&lt;&gt; "", L82, IF(I82&lt;=4, INDEX(USDA_Buckets, MATCH(MIN(IF(INDIRECT("USDA_" &amp; G82 &amp; "_4P")&gt;=J82, INDIRECT("USDA_" &amp; G82 &amp; "_4P"))), INDIRECT("USDA_" &amp; G82 &amp; "_4P"), 0), 1), INDEX(USDA_Buckets, MATCH(MIN(IF(INDIRECT("USDA_" &amp; G82 &amp; "_5P")&gt;=J82, INDIRECT("USDA_" &amp; G82 &amp; "_5P"))), INDIRECT("USDA_" &amp; G82 &amp; "_5P"), 0), 1))))))</f>
        <v>#N/A</v>
      </c>
      <c r="N82" s="45"/>
      <c r="O82" s="46"/>
      <c r="P82" s="30"/>
      <c r="Q82" s="8"/>
      <c r="R82" s="8"/>
      <c r="S82" s="8"/>
      <c r="T82" s="8"/>
      <c r="U82" s="8"/>
    </row>
    <row r="83" spans="1:22" s="36" customFormat="1" ht="15" thickBot="1" x14ac:dyDescent="0.25">
      <c r="A83" s="49">
        <v>62</v>
      </c>
      <c r="B83" s="38" t="str">
        <f t="shared" si="4"/>
        <v>Enter Tenant Name</v>
      </c>
      <c r="C83" s="39"/>
      <c r="D83" s="40"/>
      <c r="E83" s="97"/>
      <c r="F83" s="42"/>
      <c r="G83" s="197" t="str" cm="1">
        <f t="array" ref="G83">IF(C83&lt;&gt;"",C83,IF(F83="","",IF(YEAR(F83)&lt;2021,TEXT(F83,"yyyy"),INDEX(Effective_Date_Year, MATCH(MAX(IF(Effective_Date&lt;=F83, Effective_Date)), Effective_Date, 0), 1))))</f>
        <v/>
      </c>
      <c r="H83" s="198" t="e">
        <f>INDEX('Income Limits'!$C$3:$AH$372,MATCH('Rent Roll Worksheet'!$M$7,County,0),MATCH(G83,Year,1))</f>
        <v>#N/A</v>
      </c>
      <c r="I83" s="41"/>
      <c r="J83" s="43"/>
      <c r="K83" s="44" t="e">
        <f t="shared" si="6"/>
        <v>#N/A</v>
      </c>
      <c r="L83" s="129" t="e">
        <f t="shared" si="5"/>
        <v>#N/A</v>
      </c>
      <c r="M83" s="128" t="e" cm="1">
        <f t="array" aca="1" ref="M83" ca="1">IF(C83="Vacant","Vacant",IF(C83="Manager","Manager",IF(C83="Market Rate","Market Rate",IF(L83&lt;&gt; "", L83, IF(I83&lt;=4, INDEX(USDA_Buckets, MATCH(MIN(IF(INDIRECT("USDA_" &amp; G83 &amp; "_4P")&gt;=J83, INDIRECT("USDA_" &amp; G83 &amp; "_4P"))), INDIRECT("USDA_" &amp; G83 &amp; "_4P"), 0), 1), INDEX(USDA_Buckets, MATCH(MIN(IF(INDIRECT("USDA_" &amp; G83 &amp; "_5P")&gt;=J83, INDIRECT("USDA_" &amp; G83 &amp; "_5P"))), INDIRECT("USDA_" &amp; G83 &amp; "_5P"), 0), 1))))))</f>
        <v>#N/A</v>
      </c>
      <c r="N83" s="45"/>
      <c r="O83" s="46"/>
      <c r="P83" s="30"/>
      <c r="Q83" s="8"/>
      <c r="R83" s="8"/>
      <c r="S83" s="8"/>
      <c r="T83" s="8"/>
      <c r="U83" s="8"/>
    </row>
    <row r="84" spans="1:22" s="36" customFormat="1" ht="15" thickBot="1" x14ac:dyDescent="0.25">
      <c r="A84" s="49">
        <v>63</v>
      </c>
      <c r="B84" s="38" t="str">
        <f t="shared" si="4"/>
        <v>Enter Tenant Name</v>
      </c>
      <c r="C84" s="39"/>
      <c r="D84" s="40"/>
      <c r="E84" s="97"/>
      <c r="F84" s="42"/>
      <c r="G84" s="197" t="str" cm="1">
        <f t="array" ref="G84">IF(C84&lt;&gt;"",C84,IF(F84="","",IF(YEAR(F84)&lt;2021,TEXT(F84,"yyyy"),INDEX(Effective_Date_Year, MATCH(MAX(IF(Effective_Date&lt;=F84, Effective_Date)), Effective_Date, 0), 1))))</f>
        <v/>
      </c>
      <c r="H84" s="198" t="e">
        <f>INDEX('Income Limits'!$C$3:$AH$372,MATCH('Rent Roll Worksheet'!$M$7,County,0),MATCH(G84,Year,1))</f>
        <v>#N/A</v>
      </c>
      <c r="I84" s="41"/>
      <c r="J84" s="43"/>
      <c r="K84" s="44" t="e">
        <f t="shared" si="6"/>
        <v>#N/A</v>
      </c>
      <c r="L84" s="129" t="e">
        <f t="shared" si="5"/>
        <v>#N/A</v>
      </c>
      <c r="M84" s="128" t="e" cm="1">
        <f t="array" aca="1" ref="M84" ca="1">IF(C84="Vacant","Vacant",IF(C84="Manager","Manager",IF(C84="Market Rate","Market Rate",IF(L84&lt;&gt; "", L84, IF(I84&lt;=4, INDEX(USDA_Buckets, MATCH(MIN(IF(INDIRECT("USDA_" &amp; G84 &amp; "_4P")&gt;=J84, INDIRECT("USDA_" &amp; G84 &amp; "_4P"))), INDIRECT("USDA_" &amp; G84 &amp; "_4P"), 0), 1), INDEX(USDA_Buckets, MATCH(MIN(IF(INDIRECT("USDA_" &amp; G84 &amp; "_5P")&gt;=J84, INDIRECT("USDA_" &amp; G84 &amp; "_5P"))), INDIRECT("USDA_" &amp; G84 &amp; "_5P"), 0), 1))))))</f>
        <v>#N/A</v>
      </c>
      <c r="N84" s="45"/>
      <c r="O84" s="46"/>
      <c r="P84" s="30"/>
      <c r="Q84" s="8"/>
      <c r="R84" s="8"/>
      <c r="S84" s="8"/>
      <c r="T84" s="8"/>
      <c r="U84" s="8"/>
    </row>
    <row r="85" spans="1:22" s="36" customFormat="1" ht="15" thickBot="1" x14ac:dyDescent="0.25">
      <c r="A85" s="49">
        <v>64</v>
      </c>
      <c r="B85" s="38" t="str">
        <f t="shared" si="4"/>
        <v>Enter Tenant Name</v>
      </c>
      <c r="C85" s="39"/>
      <c r="D85" s="40"/>
      <c r="E85" s="97"/>
      <c r="F85" s="42"/>
      <c r="G85" s="197" t="str" cm="1">
        <f t="array" ref="G85">IF(C85&lt;&gt;"",C85,IF(F85="","",IF(YEAR(F85)&lt;2021,TEXT(F85,"yyyy"),INDEX(Effective_Date_Year, MATCH(MAX(IF(Effective_Date&lt;=F85, Effective_Date)), Effective_Date, 0), 1))))</f>
        <v/>
      </c>
      <c r="H85" s="198" t="e">
        <f>INDEX('Income Limits'!$C$3:$AH$372,MATCH('Rent Roll Worksheet'!$M$7,County,0),MATCH(G85,Year,1))</f>
        <v>#N/A</v>
      </c>
      <c r="I85" s="41"/>
      <c r="J85" s="43"/>
      <c r="K85" s="44" t="e">
        <f t="shared" si="6"/>
        <v>#N/A</v>
      </c>
      <c r="L85" s="129" t="e">
        <f t="shared" si="5"/>
        <v>#N/A</v>
      </c>
      <c r="M85" s="128" t="e" cm="1">
        <f t="array" aca="1" ref="M85" ca="1">IF(C85="Vacant","Vacant",IF(C85="Manager","Manager",IF(C85="Market Rate","Market Rate",IF(L85&lt;&gt; "", L85, IF(I85&lt;=4, INDEX(USDA_Buckets, MATCH(MIN(IF(INDIRECT("USDA_" &amp; G85 &amp; "_4P")&gt;=J85, INDIRECT("USDA_" &amp; G85 &amp; "_4P"))), INDIRECT("USDA_" &amp; G85 &amp; "_4P"), 0), 1), INDEX(USDA_Buckets, MATCH(MIN(IF(INDIRECT("USDA_" &amp; G85 &amp; "_5P")&gt;=J85, INDIRECT("USDA_" &amp; G85 &amp; "_5P"))), INDIRECT("USDA_" &amp; G85 &amp; "_5P"), 0), 1))))))</f>
        <v>#N/A</v>
      </c>
      <c r="N85" s="45"/>
      <c r="O85" s="46"/>
      <c r="P85" s="30"/>
      <c r="Q85" s="8"/>
      <c r="R85" s="8"/>
      <c r="S85" s="8"/>
      <c r="T85" s="8"/>
      <c r="U85" s="8"/>
    </row>
    <row r="86" spans="1:22" s="36" customFormat="1" ht="15" thickBot="1" x14ac:dyDescent="0.25">
      <c r="A86" s="49">
        <v>65</v>
      </c>
      <c r="B86" s="38" t="str">
        <f t="shared" si="4"/>
        <v>Enter Tenant Name</v>
      </c>
      <c r="C86" s="39"/>
      <c r="D86" s="40"/>
      <c r="E86" s="97"/>
      <c r="F86" s="42"/>
      <c r="G86" s="197" t="str" cm="1">
        <f t="array" ref="G86">IF(C86&lt;&gt;"",C86,IF(F86="","",IF(YEAR(F86)&lt;2021,TEXT(F86,"yyyy"),INDEX(Effective_Date_Year, MATCH(MAX(IF(Effective_Date&lt;=F86, Effective_Date)), Effective_Date, 0), 1))))</f>
        <v/>
      </c>
      <c r="H86" s="198" t="e">
        <f>INDEX('Income Limits'!$C$3:$AH$372,MATCH('Rent Roll Worksheet'!$M$7,County,0),MATCH(G86,Year,1))</f>
        <v>#N/A</v>
      </c>
      <c r="I86" s="41"/>
      <c r="J86" s="43"/>
      <c r="K86" s="44" t="e">
        <f t="shared" si="6"/>
        <v>#N/A</v>
      </c>
      <c r="L86" s="129" t="e">
        <f t="shared" si="5"/>
        <v>#N/A</v>
      </c>
      <c r="M86" s="128" t="e" cm="1">
        <f t="array" aca="1" ref="M86" ca="1">IF(C86="Vacant","Vacant",IF(C86="Manager","Manager",IF(C86="Market Rate","Market Rate",IF(L86&lt;&gt; "", L86, IF(I86&lt;=4, INDEX(USDA_Buckets, MATCH(MIN(IF(INDIRECT("USDA_" &amp; G86 &amp; "_4P")&gt;=J86, INDIRECT("USDA_" &amp; G86 &amp; "_4P"))), INDIRECT("USDA_" &amp; G86 &amp; "_4P"), 0), 1), INDEX(USDA_Buckets, MATCH(MIN(IF(INDIRECT("USDA_" &amp; G86 &amp; "_5P")&gt;=J86, INDIRECT("USDA_" &amp; G86 &amp; "_5P"))), INDIRECT("USDA_" &amp; G86 &amp; "_5P"), 0), 1))))))</f>
        <v>#N/A</v>
      </c>
      <c r="N86" s="45"/>
      <c r="O86" s="46"/>
      <c r="P86" s="30"/>
      <c r="Q86" s="8"/>
      <c r="R86" s="8"/>
      <c r="S86" s="8"/>
      <c r="T86" s="8"/>
      <c r="U86" s="8"/>
    </row>
    <row r="87" spans="1:22" s="36" customFormat="1" ht="15" thickBot="1" x14ac:dyDescent="0.25">
      <c r="A87" s="49">
        <v>66</v>
      </c>
      <c r="B87" s="38" t="str">
        <f t="shared" si="4"/>
        <v>Enter Tenant Name</v>
      </c>
      <c r="C87" s="39"/>
      <c r="D87" s="40"/>
      <c r="E87" s="97"/>
      <c r="F87" s="42"/>
      <c r="G87" s="197" t="str" cm="1">
        <f t="array" ref="G87">IF(C87&lt;&gt;"",C87,IF(F87="","",IF(YEAR(F87)&lt;2021,TEXT(F87,"yyyy"),INDEX(Effective_Date_Year, MATCH(MAX(IF(Effective_Date&lt;=F87, Effective_Date)), Effective_Date, 0), 1))))</f>
        <v/>
      </c>
      <c r="H87" s="198" t="e">
        <f>INDEX('Income Limits'!$C$3:$AH$372,MATCH('Rent Roll Worksheet'!$M$7,County,0),MATCH(G87,Year,1))</f>
        <v>#N/A</v>
      </c>
      <c r="I87" s="41"/>
      <c r="J87" s="43"/>
      <c r="K87" s="44" t="e">
        <f t="shared" si="6"/>
        <v>#N/A</v>
      </c>
      <c r="L87" s="129" t="e">
        <f t="shared" si="5"/>
        <v>#N/A</v>
      </c>
      <c r="M87" s="128" t="e" cm="1">
        <f t="array" aca="1" ref="M87" ca="1">IF(C87="Vacant","Vacant",IF(C87="Manager","Manager",IF(C87="Market Rate","Market Rate",IF(L87&lt;&gt; "", L87, IF(I87&lt;=4, INDEX(USDA_Buckets, MATCH(MIN(IF(INDIRECT("USDA_" &amp; G87 &amp; "_4P")&gt;=J87, INDIRECT("USDA_" &amp; G87 &amp; "_4P"))), INDIRECT("USDA_" &amp; G87 &amp; "_4P"), 0), 1), INDEX(USDA_Buckets, MATCH(MIN(IF(INDIRECT("USDA_" &amp; G87 &amp; "_5P")&gt;=J87, INDIRECT("USDA_" &amp; G87 &amp; "_5P"))), INDIRECT("USDA_" &amp; G87 &amp; "_5P"), 0), 1))))))</f>
        <v>#N/A</v>
      </c>
      <c r="N87" s="45"/>
      <c r="O87" s="46"/>
      <c r="P87" s="30"/>
      <c r="Q87" s="8"/>
      <c r="R87" s="8"/>
      <c r="S87" s="8"/>
      <c r="T87" s="8"/>
      <c r="U87" s="8"/>
    </row>
    <row r="88" spans="1:22" s="36" customFormat="1" ht="15" thickBot="1" x14ac:dyDescent="0.25">
      <c r="A88" s="49">
        <v>67</v>
      </c>
      <c r="B88" s="38" t="str">
        <f t="shared" si="4"/>
        <v>Enter Tenant Name</v>
      </c>
      <c r="C88" s="39"/>
      <c r="D88" s="40"/>
      <c r="E88" s="97"/>
      <c r="F88" s="42"/>
      <c r="G88" s="197" t="str" cm="1">
        <f t="array" ref="G88">IF(C88&lt;&gt;"",C88,IF(F88="","",IF(YEAR(F88)&lt;2021,TEXT(F88,"yyyy"),INDEX(Effective_Date_Year, MATCH(MAX(IF(Effective_Date&lt;=F88, Effective_Date)), Effective_Date, 0), 1))))</f>
        <v/>
      </c>
      <c r="H88" s="198" t="e">
        <f>INDEX('Income Limits'!$C$3:$AH$372,MATCH('Rent Roll Worksheet'!$M$7,County,0),MATCH(G88,Year,1))</f>
        <v>#N/A</v>
      </c>
      <c r="I88" s="41"/>
      <c r="J88" s="43"/>
      <c r="K88" s="44" t="e">
        <f t="shared" si="6"/>
        <v>#N/A</v>
      </c>
      <c r="L88" s="129" t="e">
        <f t="shared" si="5"/>
        <v>#N/A</v>
      </c>
      <c r="M88" s="128" t="e" cm="1">
        <f t="array" aca="1" ref="M88" ca="1">IF(C88="Vacant","Vacant",IF(C88="Manager","Manager",IF(C88="Market Rate","Market Rate",IF(L88&lt;&gt; "", L88, IF(I88&lt;=4, INDEX(USDA_Buckets, MATCH(MIN(IF(INDIRECT("USDA_" &amp; G88 &amp; "_4P")&gt;=J88, INDIRECT("USDA_" &amp; G88 &amp; "_4P"))), INDIRECT("USDA_" &amp; G88 &amp; "_4P"), 0), 1), INDEX(USDA_Buckets, MATCH(MIN(IF(INDIRECT("USDA_" &amp; G88 &amp; "_5P")&gt;=J88, INDIRECT("USDA_" &amp; G88 &amp; "_5P"))), INDIRECT("USDA_" &amp; G88 &amp; "_5P"), 0), 1))))))</f>
        <v>#N/A</v>
      </c>
      <c r="N88" s="45"/>
      <c r="O88" s="46"/>
      <c r="P88" s="30"/>
      <c r="Q88" s="8"/>
      <c r="R88" s="8"/>
      <c r="S88" s="8"/>
      <c r="T88" s="8"/>
      <c r="U88" s="8"/>
    </row>
    <row r="89" spans="1:22" s="36" customFormat="1" ht="15" thickBot="1" x14ac:dyDescent="0.25">
      <c r="A89" s="49">
        <v>68</v>
      </c>
      <c r="B89" s="38" t="str">
        <f t="shared" si="4"/>
        <v>Enter Tenant Name</v>
      </c>
      <c r="C89" s="39"/>
      <c r="D89" s="40"/>
      <c r="E89" s="97"/>
      <c r="F89" s="42"/>
      <c r="G89" s="197" t="str" cm="1">
        <f t="array" ref="G89">IF(C89&lt;&gt;"",C89,IF(F89="","",IF(YEAR(F89)&lt;2021,TEXT(F89,"yyyy"),INDEX(Effective_Date_Year, MATCH(MAX(IF(Effective_Date&lt;=F89, Effective_Date)), Effective_Date, 0), 1))))</f>
        <v/>
      </c>
      <c r="H89" s="198" t="e">
        <f>INDEX('Income Limits'!$C$3:$AH$372,MATCH('Rent Roll Worksheet'!$M$7,County,0),MATCH(G89,Year,1))</f>
        <v>#N/A</v>
      </c>
      <c r="I89" s="41"/>
      <c r="J89" s="43"/>
      <c r="K89" s="44" t="e">
        <f t="shared" si="6"/>
        <v>#N/A</v>
      </c>
      <c r="L89" s="129" t="e">
        <f t="shared" si="5"/>
        <v>#N/A</v>
      </c>
      <c r="M89" s="128" t="e" cm="1">
        <f t="array" aca="1" ref="M89" ca="1">IF(C89="Vacant","Vacant",IF(C89="Manager","Manager",IF(C89="Market Rate","Market Rate",IF(L89&lt;&gt; "", L89, IF(I89&lt;=4, INDEX(USDA_Buckets, MATCH(MIN(IF(INDIRECT("USDA_" &amp; G89 &amp; "_4P")&gt;=J89, INDIRECT("USDA_" &amp; G89 &amp; "_4P"))), INDIRECT("USDA_" &amp; G89 &amp; "_4P"), 0), 1), INDEX(USDA_Buckets, MATCH(MIN(IF(INDIRECT("USDA_" &amp; G89 &amp; "_5P")&gt;=J89, INDIRECT("USDA_" &amp; G89 &amp; "_5P"))), INDIRECT("USDA_" &amp; G89 &amp; "_5P"), 0), 1))))))</f>
        <v>#N/A</v>
      </c>
      <c r="N89" s="45"/>
      <c r="O89" s="46"/>
      <c r="P89" s="30"/>
      <c r="Q89" s="8"/>
      <c r="R89" s="8"/>
      <c r="S89" s="8"/>
      <c r="T89" s="8"/>
      <c r="U89" s="8"/>
    </row>
    <row r="90" spans="1:22" s="36" customFormat="1" ht="15" thickBot="1" x14ac:dyDescent="0.25">
      <c r="A90" s="49">
        <v>69</v>
      </c>
      <c r="B90" s="38" t="str">
        <f t="shared" si="4"/>
        <v>Enter Tenant Name</v>
      </c>
      <c r="C90" s="39"/>
      <c r="D90" s="40"/>
      <c r="E90" s="97"/>
      <c r="F90" s="42"/>
      <c r="G90" s="197" t="str" cm="1">
        <f t="array" ref="G90">IF(C90&lt;&gt;"",C90,IF(F90="","",IF(YEAR(F90)&lt;2021,TEXT(F90,"yyyy"),INDEX(Effective_Date_Year, MATCH(MAX(IF(Effective_Date&lt;=F90, Effective_Date)), Effective_Date, 0), 1))))</f>
        <v/>
      </c>
      <c r="H90" s="198" t="e">
        <f>INDEX('Income Limits'!$C$3:$AH$372,MATCH('Rent Roll Worksheet'!$M$7,County,0),MATCH(G90,Year,1))</f>
        <v>#N/A</v>
      </c>
      <c r="I90" s="41"/>
      <c r="J90" s="43"/>
      <c r="K90" s="44" t="e">
        <f t="shared" si="6"/>
        <v>#N/A</v>
      </c>
      <c r="L90" s="129" t="e">
        <f t="shared" si="5"/>
        <v>#N/A</v>
      </c>
      <c r="M90" s="128" t="e" cm="1">
        <f t="array" aca="1" ref="M90" ca="1">IF(C90="Vacant","Vacant",IF(C90="Manager","Manager",IF(C90="Market Rate","Market Rate",IF(L90&lt;&gt; "", L90, IF(I90&lt;=4, INDEX(USDA_Buckets, MATCH(MIN(IF(INDIRECT("USDA_" &amp; G90 &amp; "_4P")&gt;=J90, INDIRECT("USDA_" &amp; G90 &amp; "_4P"))), INDIRECT("USDA_" &amp; G90 &amp; "_4P"), 0), 1), INDEX(USDA_Buckets, MATCH(MIN(IF(INDIRECT("USDA_" &amp; G90 &amp; "_5P")&gt;=J90, INDIRECT("USDA_" &amp; G90 &amp; "_5P"))), INDIRECT("USDA_" &amp; G90 &amp; "_5P"), 0), 1))))))</f>
        <v>#N/A</v>
      </c>
      <c r="N90" s="45"/>
      <c r="O90" s="46"/>
      <c r="P90" s="30"/>
      <c r="Q90" s="8"/>
      <c r="R90" s="8"/>
      <c r="S90" s="8"/>
      <c r="T90" s="8"/>
      <c r="U90" s="8"/>
    </row>
    <row r="91" spans="1:22" s="36" customFormat="1" ht="15" thickBot="1" x14ac:dyDescent="0.25">
      <c r="A91" s="60">
        <v>70</v>
      </c>
      <c r="B91" s="61" t="str">
        <f t="shared" si="4"/>
        <v>Enter Tenant Name</v>
      </c>
      <c r="C91" s="138"/>
      <c r="D91" s="62"/>
      <c r="E91" s="98"/>
      <c r="F91" s="64"/>
      <c r="G91" s="199" t="str" cm="1">
        <f t="array" ref="G91">IF(C91&lt;&gt;"",C91,IF(F91="","",IF(YEAR(F91)&lt;2021,TEXT(F91,"yyyy"),INDEX(Effective_Date_Year, MATCH(MAX(IF(Effective_Date&lt;=F91, Effective_Date)), Effective_Date, 0), 1))))</f>
        <v/>
      </c>
      <c r="H91" s="198" t="e">
        <f>INDEX('Income Limits'!$C$3:$AH$372,MATCH('Rent Roll Worksheet'!$M$7,County,0),MATCH(G91,Year,1))</f>
        <v>#N/A</v>
      </c>
      <c r="I91" s="63"/>
      <c r="J91" s="65"/>
      <c r="K91" s="139" t="e">
        <f t="shared" si="6"/>
        <v>#N/A</v>
      </c>
      <c r="L91" s="261" t="e">
        <f t="shared" si="5"/>
        <v>#N/A</v>
      </c>
      <c r="M91" s="131" t="e" cm="1">
        <f t="array" aca="1" ref="M91" ca="1">IF(C91="Vacant","Vacant",IF(C91="Manager","Manager",IF(C91="Market Rate","Market Rate",IF(L91&lt;&gt; "", L91, IF(I91&lt;=4, INDEX(USDA_Buckets, MATCH(MIN(IF(INDIRECT("USDA_" &amp; G91 &amp; "_4P")&gt;=J91, INDIRECT("USDA_" &amp; G91 &amp; "_4P"))), INDIRECT("USDA_" &amp; G91 &amp; "_4P"), 0), 1), INDEX(USDA_Buckets, MATCH(MIN(IF(INDIRECT("USDA_" &amp; G91 &amp; "_5P")&gt;=J91, INDIRECT("USDA_" &amp; G91 &amp; "_5P"))), INDIRECT("USDA_" &amp; G91 &amp; "_5P"), 0), 1))))))</f>
        <v>#N/A</v>
      </c>
      <c r="N91" s="66"/>
      <c r="O91" s="67"/>
      <c r="P91" s="30"/>
      <c r="Q91" s="8"/>
      <c r="R91" s="8"/>
      <c r="S91" s="8"/>
      <c r="T91" s="8"/>
      <c r="U91" s="8"/>
    </row>
    <row r="92" spans="1:22" s="36" customFormat="1" ht="15" thickBot="1" x14ac:dyDescent="0.25">
      <c r="A92" s="49">
        <v>71</v>
      </c>
      <c r="B92" s="38" t="str">
        <f t="shared" si="4"/>
        <v>Enter Tenant Name</v>
      </c>
      <c r="C92" s="39"/>
      <c r="D92" s="40"/>
      <c r="E92" s="97"/>
      <c r="F92" s="42"/>
      <c r="G92" s="197" t="str" cm="1">
        <f t="array" ref="G92">IF(C92&lt;&gt;"",C92,IF(F92="","",IF(YEAR(F92)&lt;2021,TEXT(F92,"yyyy"),INDEX(Effective_Date_Year, MATCH(MAX(IF(Effective_Date&lt;=F92, Effective_Date)), Effective_Date, 0), 1))))</f>
        <v/>
      </c>
      <c r="H92" s="200" t="e">
        <f>INDEX('Income Limits'!$C$3:$AH$372,MATCH('Rent Roll Worksheet'!$M$7,County,0),MATCH(G92,Year,1))</f>
        <v>#N/A</v>
      </c>
      <c r="I92" s="41"/>
      <c r="J92" s="43"/>
      <c r="K92" s="44" t="e">
        <f t="shared" si="6"/>
        <v>#N/A</v>
      </c>
      <c r="L92" s="129" t="e">
        <f t="shared" si="5"/>
        <v>#N/A</v>
      </c>
      <c r="M92" s="130" t="e" cm="1">
        <f t="array" aca="1" ref="M92" ca="1">IF(C92="Vacant","Vacant",IF(C92="Manager","Manager",IF(C92="Market Rate","Market Rate",IF(L92&lt;&gt; "", L92, IF(I92&lt;=4, INDEX(USDA_Buckets, MATCH(MIN(IF(INDIRECT("USDA_" &amp; G92 &amp; "_4P")&gt;=J92, INDIRECT("USDA_" &amp; G92 &amp; "_4P"))), INDIRECT("USDA_" &amp; G92 &amp; "_4P"), 0), 1), INDEX(USDA_Buckets, MATCH(MIN(IF(INDIRECT("USDA_" &amp; G92 &amp; "_5P")&gt;=J92, INDIRECT("USDA_" &amp; G92 &amp; "_5P"))), INDIRECT("USDA_" &amp; G92 &amp; "_5P"), 0), 1))))))</f>
        <v>#N/A</v>
      </c>
      <c r="N92" s="45"/>
      <c r="O92" s="46"/>
      <c r="P92" s="30"/>
      <c r="Q92" s="8"/>
      <c r="R92" s="8"/>
      <c r="S92" s="8"/>
      <c r="T92" s="8"/>
      <c r="U92" s="8"/>
    </row>
    <row r="93" spans="1:22" s="36" customFormat="1" ht="15" thickBot="1" x14ac:dyDescent="0.25">
      <c r="A93" s="49">
        <v>72</v>
      </c>
      <c r="B93" s="38" t="str">
        <f t="shared" si="4"/>
        <v>Enter Tenant Name</v>
      </c>
      <c r="C93" s="39"/>
      <c r="D93" s="40"/>
      <c r="E93" s="97"/>
      <c r="F93" s="42"/>
      <c r="G93" s="197" t="str" cm="1">
        <f t="array" ref="G93">IF(C93&lt;&gt;"",C93,IF(F93="","",IF(YEAR(F93)&lt;2021,TEXT(F93,"yyyy"),INDEX(Effective_Date_Year, MATCH(MAX(IF(Effective_Date&lt;=F93, Effective_Date)), Effective_Date, 0), 1))))</f>
        <v/>
      </c>
      <c r="H93" s="198" t="e">
        <f>INDEX('Income Limits'!$C$3:$AH$372,MATCH('Rent Roll Worksheet'!$M$7,County,0),MATCH(G93,Year,1))</f>
        <v>#N/A</v>
      </c>
      <c r="I93" s="41"/>
      <c r="J93" s="43"/>
      <c r="K93" s="44" t="e">
        <f t="shared" si="6"/>
        <v>#N/A</v>
      </c>
      <c r="L93" s="129" t="e">
        <f t="shared" si="5"/>
        <v>#N/A</v>
      </c>
      <c r="M93" s="128" t="e" cm="1">
        <f t="array" aca="1" ref="M93" ca="1">IF(C93="Vacant","Vacant",IF(C93="Manager","Manager",IF(C93="Market Rate","Market Rate",IF(L93&lt;&gt; "", L93, IF(I93&lt;=4, INDEX(USDA_Buckets, MATCH(MIN(IF(INDIRECT("USDA_" &amp; G93 &amp; "_4P")&gt;=J93, INDIRECT("USDA_" &amp; G93 &amp; "_4P"))), INDIRECT("USDA_" &amp; G93 &amp; "_4P"), 0), 1), INDEX(USDA_Buckets, MATCH(MIN(IF(INDIRECT("USDA_" &amp; G93 &amp; "_5P")&gt;=J93, INDIRECT("USDA_" &amp; G93 &amp; "_5P"))), INDIRECT("USDA_" &amp; G93 &amp; "_5P"), 0), 1))))))</f>
        <v>#N/A</v>
      </c>
      <c r="N93" s="45"/>
      <c r="O93" s="46"/>
      <c r="P93" s="30"/>
      <c r="Q93" s="8"/>
      <c r="R93" s="8"/>
      <c r="S93" s="8"/>
      <c r="T93" s="8"/>
      <c r="U93" s="8"/>
    </row>
    <row r="94" spans="1:22" s="36" customFormat="1" ht="15" thickBot="1" x14ac:dyDescent="0.25">
      <c r="A94" s="49">
        <v>73</v>
      </c>
      <c r="B94" s="38" t="str">
        <f t="shared" si="4"/>
        <v>Enter Tenant Name</v>
      </c>
      <c r="C94" s="39"/>
      <c r="D94" s="40"/>
      <c r="E94" s="97"/>
      <c r="F94" s="42"/>
      <c r="G94" s="197" t="str" cm="1">
        <f t="array" ref="G94">IF(C94&lt;&gt;"",C94,IF(F94="","",IF(YEAR(F94)&lt;2021,TEXT(F94,"yyyy"),INDEX(Effective_Date_Year, MATCH(MAX(IF(Effective_Date&lt;=F94, Effective_Date)), Effective_Date, 0), 1))))</f>
        <v/>
      </c>
      <c r="H94" s="198" t="e">
        <f>INDEX('Income Limits'!$C$3:$AH$372,MATCH('Rent Roll Worksheet'!$M$7,County,0),MATCH(G94,Year,1))</f>
        <v>#N/A</v>
      </c>
      <c r="I94" s="41"/>
      <c r="J94" s="43"/>
      <c r="K94" s="44" t="e">
        <f t="shared" si="6"/>
        <v>#N/A</v>
      </c>
      <c r="L94" s="129" t="e">
        <f t="shared" si="5"/>
        <v>#N/A</v>
      </c>
      <c r="M94" s="128" t="e" cm="1">
        <f t="array" aca="1" ref="M94" ca="1">IF(C94="Vacant","Vacant",IF(C94="Manager","Manager",IF(C94="Market Rate","Market Rate",IF(L94&lt;&gt; "", L94, IF(I94&lt;=4, INDEX(USDA_Buckets, MATCH(MIN(IF(INDIRECT("USDA_" &amp; G94 &amp; "_4P")&gt;=J94, INDIRECT("USDA_" &amp; G94 &amp; "_4P"))), INDIRECT("USDA_" &amp; G94 &amp; "_4P"), 0), 1), INDEX(USDA_Buckets, MATCH(MIN(IF(INDIRECT("USDA_" &amp; G94 &amp; "_5P")&gt;=J94, INDIRECT("USDA_" &amp; G94 &amp; "_5P"))), INDIRECT("USDA_" &amp; G94 &amp; "_5P"), 0), 1))))))</f>
        <v>#N/A</v>
      </c>
      <c r="N94" s="45"/>
      <c r="O94" s="46"/>
      <c r="P94" s="30"/>
      <c r="Q94" s="8"/>
      <c r="R94" s="8"/>
      <c r="S94" s="8"/>
      <c r="T94" s="8"/>
      <c r="U94" s="8"/>
    </row>
    <row r="95" spans="1:22" s="36" customFormat="1" ht="15" thickBot="1" x14ac:dyDescent="0.25">
      <c r="A95" s="49">
        <v>74</v>
      </c>
      <c r="B95" s="38" t="str">
        <f t="shared" si="4"/>
        <v>Enter Tenant Name</v>
      </c>
      <c r="C95" s="39"/>
      <c r="D95" s="40"/>
      <c r="E95" s="97"/>
      <c r="F95" s="42"/>
      <c r="G95" s="197" t="str" cm="1">
        <f t="array" ref="G95">IF(C95&lt;&gt;"",C95,IF(F95="","",IF(YEAR(F95)&lt;2021,TEXT(F95,"yyyy"),INDEX(Effective_Date_Year, MATCH(MAX(IF(Effective_Date&lt;=F95, Effective_Date)), Effective_Date, 0), 1))))</f>
        <v/>
      </c>
      <c r="H95" s="198" t="e">
        <f>INDEX('Income Limits'!$C$3:$AH$372,MATCH('Rent Roll Worksheet'!$M$7,County,0),MATCH(G95,Year,1))</f>
        <v>#N/A</v>
      </c>
      <c r="I95" s="41"/>
      <c r="J95" s="43"/>
      <c r="K95" s="44" t="e">
        <f t="shared" si="6"/>
        <v>#N/A</v>
      </c>
      <c r="L95" s="129" t="e">
        <f t="shared" si="5"/>
        <v>#N/A</v>
      </c>
      <c r="M95" s="128" t="e" cm="1">
        <f t="array" aca="1" ref="M95" ca="1">IF(C95="Vacant","Vacant",IF(C95="Manager","Manager",IF(C95="Market Rate","Market Rate",IF(L95&lt;&gt; "", L95, IF(I95&lt;=4, INDEX(USDA_Buckets, MATCH(MIN(IF(INDIRECT("USDA_" &amp; G95 &amp; "_4P")&gt;=J95, INDIRECT("USDA_" &amp; G95 &amp; "_4P"))), INDIRECT("USDA_" &amp; G95 &amp; "_4P"), 0), 1), INDEX(USDA_Buckets, MATCH(MIN(IF(INDIRECT("USDA_" &amp; G95 &amp; "_5P")&gt;=J95, INDIRECT("USDA_" &amp; G95 &amp; "_5P"))), INDIRECT("USDA_" &amp; G95 &amp; "_5P"), 0), 1))))))</f>
        <v>#N/A</v>
      </c>
      <c r="N95" s="45"/>
      <c r="O95" s="46"/>
      <c r="P95" s="30"/>
      <c r="Q95" s="8"/>
      <c r="R95" s="8"/>
      <c r="S95" s="8"/>
      <c r="T95" s="8"/>
      <c r="U95" s="8"/>
      <c r="V95" s="8"/>
    </row>
    <row r="96" spans="1:22" ht="15" thickBot="1" x14ac:dyDescent="0.25">
      <c r="A96" s="49">
        <v>75</v>
      </c>
      <c r="B96" s="38" t="str">
        <f t="shared" si="4"/>
        <v>Enter Tenant Name</v>
      </c>
      <c r="C96" s="39"/>
      <c r="D96" s="40"/>
      <c r="E96" s="97"/>
      <c r="F96" s="42"/>
      <c r="G96" s="197" t="str" cm="1">
        <f t="array" ref="G96">IF(C96&lt;&gt;"",C96,IF(F96="","",IF(YEAR(F96)&lt;2021,TEXT(F96,"yyyy"),INDEX(Effective_Date_Year, MATCH(MAX(IF(Effective_Date&lt;=F96, Effective_Date)), Effective_Date, 0), 1))))</f>
        <v/>
      </c>
      <c r="H96" s="198" t="e">
        <f>INDEX('Income Limits'!$C$3:$AH$372,MATCH('Rent Roll Worksheet'!$M$7,County,0),MATCH(G96,Year,1))</f>
        <v>#N/A</v>
      </c>
      <c r="I96" s="41"/>
      <c r="J96" s="43"/>
      <c r="K96" s="44" t="e">
        <f t="shared" si="6"/>
        <v>#N/A</v>
      </c>
      <c r="L96" s="129" t="e">
        <f t="shared" si="5"/>
        <v>#N/A</v>
      </c>
      <c r="M96" s="128" t="e" cm="1">
        <f t="array" aca="1" ref="M96" ca="1">IF(C96="Vacant","Vacant",IF(C96="Manager","Manager",IF(C96="Market Rate","Market Rate",IF(L96&lt;&gt; "", L96, IF(I96&lt;=4, INDEX(USDA_Buckets, MATCH(MIN(IF(INDIRECT("USDA_" &amp; G96 &amp; "_4P")&gt;=J96, INDIRECT("USDA_" &amp; G96 &amp; "_4P"))), INDIRECT("USDA_" &amp; G96 &amp; "_4P"), 0), 1), INDEX(USDA_Buckets, MATCH(MIN(IF(INDIRECT("USDA_" &amp; G96 &amp; "_5P")&gt;=J96, INDIRECT("USDA_" &amp; G96 &amp; "_5P"))), INDIRECT("USDA_" &amp; G96 &amp; "_5P"), 0), 1))))))</f>
        <v>#N/A</v>
      </c>
      <c r="N96" s="45"/>
      <c r="O96" s="46"/>
    </row>
    <row r="97" spans="1:15" ht="15" thickBot="1" x14ac:dyDescent="0.25">
      <c r="A97" s="49">
        <v>76</v>
      </c>
      <c r="B97" s="38" t="str">
        <f t="shared" si="4"/>
        <v>Enter Tenant Name</v>
      </c>
      <c r="C97" s="39"/>
      <c r="D97" s="40"/>
      <c r="E97" s="97"/>
      <c r="F97" s="42"/>
      <c r="G97" s="197" t="str" cm="1">
        <f t="array" ref="G97">IF(C97&lt;&gt;"",C97,IF(F97="","",IF(YEAR(F97)&lt;2021,TEXT(F97,"yyyy"),INDEX(Effective_Date_Year, MATCH(MAX(IF(Effective_Date&lt;=F97, Effective_Date)), Effective_Date, 0), 1))))</f>
        <v/>
      </c>
      <c r="H97" s="198" t="e">
        <f>INDEX('Income Limits'!$C$3:$AH$372,MATCH('Rent Roll Worksheet'!$M$7,County,0),MATCH(G97,Year,1))</f>
        <v>#N/A</v>
      </c>
      <c r="I97" s="41"/>
      <c r="J97" s="43"/>
      <c r="K97" s="44" t="e">
        <f t="shared" si="6"/>
        <v>#N/A</v>
      </c>
      <c r="L97" s="129" t="e">
        <f t="shared" si="5"/>
        <v>#N/A</v>
      </c>
      <c r="M97" s="128" t="e" cm="1">
        <f t="array" aca="1" ref="M97" ca="1">IF(C97="Vacant","Vacant",IF(C97="Manager","Manager",IF(C97="Market Rate","Market Rate",IF(L97&lt;&gt; "", L97, IF(I97&lt;=4, INDEX(USDA_Buckets, MATCH(MIN(IF(INDIRECT("USDA_" &amp; G97 &amp; "_4P")&gt;=J97, INDIRECT("USDA_" &amp; G97 &amp; "_4P"))), INDIRECT("USDA_" &amp; G97 &amp; "_4P"), 0), 1), INDEX(USDA_Buckets, MATCH(MIN(IF(INDIRECT("USDA_" &amp; G97 &amp; "_5P")&gt;=J97, INDIRECT("USDA_" &amp; G97 &amp; "_5P"))), INDIRECT("USDA_" &amp; G97 &amp; "_5P"), 0), 1))))))</f>
        <v>#N/A</v>
      </c>
      <c r="N97" s="45"/>
      <c r="O97" s="46"/>
    </row>
    <row r="98" spans="1:15" ht="15" thickBot="1" x14ac:dyDescent="0.25">
      <c r="A98" s="49">
        <v>77</v>
      </c>
      <c r="B98" s="38" t="str">
        <f t="shared" si="4"/>
        <v>Enter Tenant Name</v>
      </c>
      <c r="C98" s="39"/>
      <c r="D98" s="40"/>
      <c r="E98" s="97"/>
      <c r="F98" s="42"/>
      <c r="G98" s="197" t="str" cm="1">
        <f t="array" ref="G98">IF(C98&lt;&gt;"",C98,IF(F98="","",IF(YEAR(F98)&lt;2021,TEXT(F98,"yyyy"),INDEX(Effective_Date_Year, MATCH(MAX(IF(Effective_Date&lt;=F98, Effective_Date)), Effective_Date, 0), 1))))</f>
        <v/>
      </c>
      <c r="H98" s="198" t="e">
        <f>INDEX('Income Limits'!$C$3:$AH$372,MATCH('Rent Roll Worksheet'!$M$7,County,0),MATCH(G98,Year,1))</f>
        <v>#N/A</v>
      </c>
      <c r="I98" s="41"/>
      <c r="J98" s="43"/>
      <c r="K98" s="44" t="e">
        <f t="shared" si="6"/>
        <v>#N/A</v>
      </c>
      <c r="L98" s="129" t="e">
        <f t="shared" si="5"/>
        <v>#N/A</v>
      </c>
      <c r="M98" s="128" t="e" cm="1">
        <f t="array" aca="1" ref="M98" ca="1">IF(C98="Vacant","Vacant",IF(C98="Manager","Manager",IF(C98="Market Rate","Market Rate",IF(L98&lt;&gt; "", L98, IF(I98&lt;=4, INDEX(USDA_Buckets, MATCH(MIN(IF(INDIRECT("USDA_" &amp; G98 &amp; "_4P")&gt;=J98, INDIRECT("USDA_" &amp; G98 &amp; "_4P"))), INDIRECT("USDA_" &amp; G98 &amp; "_4P"), 0), 1), INDEX(USDA_Buckets, MATCH(MIN(IF(INDIRECT("USDA_" &amp; G98 &amp; "_5P")&gt;=J98, INDIRECT("USDA_" &amp; G98 &amp; "_5P"))), INDIRECT("USDA_" &amp; G98 &amp; "_5P"), 0), 1))))))</f>
        <v>#N/A</v>
      </c>
      <c r="N98" s="45"/>
      <c r="O98" s="46"/>
    </row>
    <row r="99" spans="1:15" ht="15" thickBot="1" x14ac:dyDescent="0.25">
      <c r="A99" s="49">
        <v>78</v>
      </c>
      <c r="B99" s="38" t="str">
        <f t="shared" si="4"/>
        <v>Enter Tenant Name</v>
      </c>
      <c r="C99" s="39"/>
      <c r="D99" s="40"/>
      <c r="E99" s="97"/>
      <c r="F99" s="42"/>
      <c r="G99" s="197" t="str" cm="1">
        <f t="array" ref="G99">IF(C99&lt;&gt;"",C99,IF(F99="","",IF(YEAR(F99)&lt;2021,TEXT(F99,"yyyy"),INDEX(Effective_Date_Year, MATCH(MAX(IF(Effective_Date&lt;=F99, Effective_Date)), Effective_Date, 0), 1))))</f>
        <v/>
      </c>
      <c r="H99" s="198" t="e">
        <f>INDEX('Income Limits'!$C$3:$AH$372,MATCH('Rent Roll Worksheet'!$M$7,County,0),MATCH(G99,Year,1))</f>
        <v>#N/A</v>
      </c>
      <c r="I99" s="41"/>
      <c r="J99" s="43"/>
      <c r="K99" s="44" t="e">
        <f t="shared" si="6"/>
        <v>#N/A</v>
      </c>
      <c r="L99" s="129" t="e">
        <f t="shared" si="5"/>
        <v>#N/A</v>
      </c>
      <c r="M99" s="128" t="e" cm="1">
        <f t="array" aca="1" ref="M99" ca="1">IF(C99="Vacant","Vacant",IF(C99="Manager","Manager",IF(C99="Market Rate","Market Rate",IF(L99&lt;&gt; "", L99, IF(I99&lt;=4, INDEX(USDA_Buckets, MATCH(MIN(IF(INDIRECT("USDA_" &amp; G99 &amp; "_4P")&gt;=J99, INDIRECT("USDA_" &amp; G99 &amp; "_4P"))), INDIRECT("USDA_" &amp; G99 &amp; "_4P"), 0), 1), INDEX(USDA_Buckets, MATCH(MIN(IF(INDIRECT("USDA_" &amp; G99 &amp; "_5P")&gt;=J99, INDIRECT("USDA_" &amp; G99 &amp; "_5P"))), INDIRECT("USDA_" &amp; G99 &amp; "_5P"), 0), 1))))))</f>
        <v>#N/A</v>
      </c>
      <c r="N99" s="45"/>
      <c r="O99" s="46"/>
    </row>
    <row r="100" spans="1:15" ht="15" thickBot="1" x14ac:dyDescent="0.25">
      <c r="A100" s="49">
        <v>79</v>
      </c>
      <c r="B100" s="38" t="str">
        <f t="shared" si="4"/>
        <v>Enter Tenant Name</v>
      </c>
      <c r="C100" s="39"/>
      <c r="D100" s="40"/>
      <c r="E100" s="97"/>
      <c r="F100" s="42"/>
      <c r="G100" s="197" t="str" cm="1">
        <f t="array" ref="G100">IF(C100&lt;&gt;"",C100,IF(F100="","",IF(YEAR(F100)&lt;2021,TEXT(F100,"yyyy"),INDEX(Effective_Date_Year, MATCH(MAX(IF(Effective_Date&lt;=F100, Effective_Date)), Effective_Date, 0), 1))))</f>
        <v/>
      </c>
      <c r="H100" s="198" t="e">
        <f>INDEX('Income Limits'!$C$3:$AH$372,MATCH('Rent Roll Worksheet'!$M$7,County,0),MATCH(G100,Year,1))</f>
        <v>#N/A</v>
      </c>
      <c r="I100" s="41"/>
      <c r="J100" s="43"/>
      <c r="K100" s="44" t="e">
        <f t="shared" si="6"/>
        <v>#N/A</v>
      </c>
      <c r="L100" s="129" t="e">
        <f t="shared" si="5"/>
        <v>#N/A</v>
      </c>
      <c r="M100" s="128" t="e" cm="1">
        <f t="array" aca="1" ref="M100" ca="1">IF(C100="Vacant","Vacant",IF(C100="Manager","Manager",IF(C100="Market Rate","Market Rate",IF(L100&lt;&gt; "", L100, IF(I100&lt;=4, INDEX(USDA_Buckets, MATCH(MIN(IF(INDIRECT("USDA_" &amp; G100 &amp; "_4P")&gt;=J100, INDIRECT("USDA_" &amp; G100 &amp; "_4P"))), INDIRECT("USDA_" &amp; G100 &amp; "_4P"), 0), 1), INDEX(USDA_Buckets, MATCH(MIN(IF(INDIRECT("USDA_" &amp; G100 &amp; "_5P")&gt;=J100, INDIRECT("USDA_" &amp; G100 &amp; "_5P"))), INDIRECT("USDA_" &amp; G100 &amp; "_5P"), 0), 1))))))</f>
        <v>#N/A</v>
      </c>
      <c r="N100" s="45"/>
      <c r="O100" s="46"/>
    </row>
    <row r="101" spans="1:15" ht="15" thickBot="1" x14ac:dyDescent="0.25">
      <c r="A101" s="60">
        <v>80</v>
      </c>
      <c r="B101" s="61" t="str">
        <f t="shared" si="4"/>
        <v>Enter Tenant Name</v>
      </c>
      <c r="C101" s="138"/>
      <c r="D101" s="62"/>
      <c r="E101" s="98"/>
      <c r="F101" s="64"/>
      <c r="G101" s="199" t="str" cm="1">
        <f t="array" ref="G101">IF(C101&lt;&gt;"",C101,IF(F101="","",IF(YEAR(F101)&lt;2021,TEXT(F101,"yyyy"),INDEX(Effective_Date_Year, MATCH(MAX(IF(Effective_Date&lt;=F101, Effective_Date)), Effective_Date, 0), 1))))</f>
        <v/>
      </c>
      <c r="H101" s="198" t="e">
        <f>INDEX('Income Limits'!$C$3:$AH$372,MATCH('Rent Roll Worksheet'!$M$7,County,0),MATCH(G101,Year,1))</f>
        <v>#N/A</v>
      </c>
      <c r="I101" s="63"/>
      <c r="J101" s="65"/>
      <c r="K101" s="139" t="e">
        <f t="shared" si="6"/>
        <v>#N/A</v>
      </c>
      <c r="L101" s="261" t="e">
        <f t="shared" si="5"/>
        <v>#N/A</v>
      </c>
      <c r="M101" s="131" t="e" cm="1">
        <f t="array" aca="1" ref="M101" ca="1">IF(C101="Vacant","Vacant",IF(C101="Manager","Manager",IF(C101="Market Rate","Market Rate",IF(L101&lt;&gt; "", L101, IF(I101&lt;=4, INDEX(USDA_Buckets, MATCH(MIN(IF(INDIRECT("USDA_" &amp; G101 &amp; "_4P")&gt;=J101, INDIRECT("USDA_" &amp; G101 &amp; "_4P"))), INDIRECT("USDA_" &amp; G101 &amp; "_4P"), 0), 1), INDEX(USDA_Buckets, MATCH(MIN(IF(INDIRECT("USDA_" &amp; G101 &amp; "_5P")&gt;=J101, INDIRECT("USDA_" &amp; G101 &amp; "_5P"))), INDIRECT("USDA_" &amp; G101 &amp; "_5P"), 0), 1))))))</f>
        <v>#N/A</v>
      </c>
      <c r="N101" s="66"/>
      <c r="O101" s="67"/>
    </row>
    <row r="102" spans="1:15" ht="15" thickBot="1" x14ac:dyDescent="0.25">
      <c r="A102" s="49">
        <v>81</v>
      </c>
      <c r="B102" s="38" t="str">
        <f t="shared" si="4"/>
        <v>Enter Tenant Name</v>
      </c>
      <c r="C102" s="39"/>
      <c r="D102" s="40"/>
      <c r="E102" s="97"/>
      <c r="F102" s="42"/>
      <c r="G102" s="197" t="str" cm="1">
        <f t="array" ref="G102">IF(C102&lt;&gt;"",C102,IF(F102="","",IF(YEAR(F102)&lt;2021,TEXT(F102,"yyyy"),INDEX(Effective_Date_Year, MATCH(MAX(IF(Effective_Date&lt;=F102, Effective_Date)), Effective_Date, 0), 1))))</f>
        <v/>
      </c>
      <c r="H102" s="200" t="e">
        <f>INDEX('Income Limits'!$C$3:$AH$372,MATCH('Rent Roll Worksheet'!$M$7,County,0),MATCH(G102,Year,1))</f>
        <v>#N/A</v>
      </c>
      <c r="I102" s="41"/>
      <c r="J102" s="43"/>
      <c r="K102" s="44" t="e">
        <f t="shared" si="6"/>
        <v>#N/A</v>
      </c>
      <c r="L102" s="129" t="e">
        <f t="shared" si="5"/>
        <v>#N/A</v>
      </c>
      <c r="M102" s="130" t="e" cm="1">
        <f t="array" aca="1" ref="M102" ca="1">IF(C102="Vacant","Vacant",IF(C102="Manager","Manager",IF(C102="Market Rate","Market Rate",IF(L102&lt;&gt; "", L102, IF(I102&lt;=4, INDEX(USDA_Buckets, MATCH(MIN(IF(INDIRECT("USDA_" &amp; G102 &amp; "_4P")&gt;=J102, INDIRECT("USDA_" &amp; G102 &amp; "_4P"))), INDIRECT("USDA_" &amp; G102 &amp; "_4P"), 0), 1), INDEX(USDA_Buckets, MATCH(MIN(IF(INDIRECT("USDA_" &amp; G102 &amp; "_5P")&gt;=J102, INDIRECT("USDA_" &amp; G102 &amp; "_5P"))), INDIRECT("USDA_" &amp; G102 &amp; "_5P"), 0), 1))))))</f>
        <v>#N/A</v>
      </c>
      <c r="N102" s="45"/>
      <c r="O102" s="46"/>
    </row>
    <row r="103" spans="1:15" ht="15" thickBot="1" x14ac:dyDescent="0.25">
      <c r="A103" s="49">
        <v>82</v>
      </c>
      <c r="B103" s="38" t="str">
        <f t="shared" si="4"/>
        <v>Enter Tenant Name</v>
      </c>
      <c r="C103" s="39"/>
      <c r="D103" s="40"/>
      <c r="E103" s="97"/>
      <c r="F103" s="42"/>
      <c r="G103" s="197" t="str" cm="1">
        <f t="array" ref="G103">IF(C103&lt;&gt;"",C103,IF(F103="","",IF(YEAR(F103)&lt;2021,TEXT(F103,"yyyy"),INDEX(Effective_Date_Year, MATCH(MAX(IF(Effective_Date&lt;=F103, Effective_Date)), Effective_Date, 0), 1))))</f>
        <v/>
      </c>
      <c r="H103" s="198" t="e">
        <f>INDEX('Income Limits'!$C$3:$AH$372,MATCH('Rent Roll Worksheet'!$M$7,County,0),MATCH(G103,Year,1))</f>
        <v>#N/A</v>
      </c>
      <c r="I103" s="41"/>
      <c r="J103" s="43"/>
      <c r="K103" s="44" t="e">
        <f t="shared" si="6"/>
        <v>#N/A</v>
      </c>
      <c r="L103" s="129" t="e">
        <f t="shared" si="5"/>
        <v>#N/A</v>
      </c>
      <c r="M103" s="128" t="e" cm="1">
        <f t="array" aca="1" ref="M103" ca="1">IF(C103="Vacant","Vacant",IF(C103="Manager","Manager",IF(C103="Market Rate","Market Rate",IF(L103&lt;&gt; "", L103, IF(I103&lt;=4, INDEX(USDA_Buckets, MATCH(MIN(IF(INDIRECT("USDA_" &amp; G103 &amp; "_4P")&gt;=J103, INDIRECT("USDA_" &amp; G103 &amp; "_4P"))), INDIRECT("USDA_" &amp; G103 &amp; "_4P"), 0), 1), INDEX(USDA_Buckets, MATCH(MIN(IF(INDIRECT("USDA_" &amp; G103 &amp; "_5P")&gt;=J103, INDIRECT("USDA_" &amp; G103 &amp; "_5P"))), INDIRECT("USDA_" &amp; G103 &amp; "_5P"), 0), 1))))))</f>
        <v>#N/A</v>
      </c>
      <c r="N103" s="45"/>
      <c r="O103" s="46"/>
    </row>
    <row r="104" spans="1:15" ht="15" thickBot="1" x14ac:dyDescent="0.25">
      <c r="A104" s="49">
        <v>83</v>
      </c>
      <c r="B104" s="38" t="str">
        <f t="shared" si="4"/>
        <v>Enter Tenant Name</v>
      </c>
      <c r="C104" s="39"/>
      <c r="D104" s="40"/>
      <c r="E104" s="97"/>
      <c r="F104" s="42"/>
      <c r="G104" s="197" t="str" cm="1">
        <f t="array" ref="G104">IF(C104&lt;&gt;"",C104,IF(F104="","",IF(YEAR(F104)&lt;2021,TEXT(F104,"yyyy"),INDEX(Effective_Date_Year, MATCH(MAX(IF(Effective_Date&lt;=F104, Effective_Date)), Effective_Date, 0), 1))))</f>
        <v/>
      </c>
      <c r="H104" s="198" t="e">
        <f>INDEX('Income Limits'!$C$3:$AH$372,MATCH('Rent Roll Worksheet'!$M$7,County,0),MATCH(G104,Year,1))</f>
        <v>#N/A</v>
      </c>
      <c r="I104" s="41"/>
      <c r="J104" s="43"/>
      <c r="K104" s="44" t="e">
        <f t="shared" si="6"/>
        <v>#N/A</v>
      </c>
      <c r="L104" s="129" t="e">
        <f t="shared" si="5"/>
        <v>#N/A</v>
      </c>
      <c r="M104" s="128" t="e" cm="1">
        <f t="array" aca="1" ref="M104" ca="1">IF(C104="Vacant","Vacant",IF(C104="Manager","Manager",IF(C104="Market Rate","Market Rate",IF(L104&lt;&gt; "", L104, IF(I104&lt;=4, INDEX(USDA_Buckets, MATCH(MIN(IF(INDIRECT("USDA_" &amp; G104 &amp; "_4P")&gt;=J104, INDIRECT("USDA_" &amp; G104 &amp; "_4P"))), INDIRECT("USDA_" &amp; G104 &amp; "_4P"), 0), 1), INDEX(USDA_Buckets, MATCH(MIN(IF(INDIRECT("USDA_" &amp; G104 &amp; "_5P")&gt;=J104, INDIRECT("USDA_" &amp; G104 &amp; "_5P"))), INDIRECT("USDA_" &amp; G104 &amp; "_5P"), 0), 1))))))</f>
        <v>#N/A</v>
      </c>
      <c r="N104" s="45"/>
      <c r="O104" s="46"/>
    </row>
    <row r="105" spans="1:15" ht="15" thickBot="1" x14ac:dyDescent="0.25">
      <c r="A105" s="49">
        <v>84</v>
      </c>
      <c r="B105" s="38" t="str">
        <f t="shared" si="4"/>
        <v>Enter Tenant Name</v>
      </c>
      <c r="C105" s="39"/>
      <c r="D105" s="40"/>
      <c r="E105" s="97"/>
      <c r="F105" s="42"/>
      <c r="G105" s="197" t="str" cm="1">
        <f t="array" ref="G105">IF(C105&lt;&gt;"",C105,IF(F105="","",IF(YEAR(F105)&lt;2021,TEXT(F105,"yyyy"),INDEX(Effective_Date_Year, MATCH(MAX(IF(Effective_Date&lt;=F105, Effective_Date)), Effective_Date, 0), 1))))</f>
        <v/>
      </c>
      <c r="H105" s="198" t="e">
        <f>INDEX('Income Limits'!$C$3:$AH$372,MATCH('Rent Roll Worksheet'!$M$7,County,0),MATCH(G105,Year,1))</f>
        <v>#N/A</v>
      </c>
      <c r="I105" s="41"/>
      <c r="J105" s="43"/>
      <c r="K105" s="44" t="e">
        <f t="shared" si="6"/>
        <v>#N/A</v>
      </c>
      <c r="L105" s="129" t="e">
        <f t="shared" si="5"/>
        <v>#N/A</v>
      </c>
      <c r="M105" s="128" t="e" cm="1">
        <f t="array" aca="1" ref="M105" ca="1">IF(C105="Vacant","Vacant",IF(C105="Manager","Manager",IF(C105="Market Rate","Market Rate",IF(L105&lt;&gt; "", L105, IF(I105&lt;=4, INDEX(USDA_Buckets, MATCH(MIN(IF(INDIRECT("USDA_" &amp; G105 &amp; "_4P")&gt;=J105, INDIRECT("USDA_" &amp; G105 &amp; "_4P"))), INDIRECT("USDA_" &amp; G105 &amp; "_4P"), 0), 1), INDEX(USDA_Buckets, MATCH(MIN(IF(INDIRECT("USDA_" &amp; G105 &amp; "_5P")&gt;=J105, INDIRECT("USDA_" &amp; G105 &amp; "_5P"))), INDIRECT("USDA_" &amp; G105 &amp; "_5P"), 0), 1))))))</f>
        <v>#N/A</v>
      </c>
      <c r="N105" s="45"/>
      <c r="O105" s="46"/>
    </row>
    <row r="106" spans="1:15" ht="15" thickBot="1" x14ac:dyDescent="0.25">
      <c r="A106" s="49">
        <v>85</v>
      </c>
      <c r="B106" s="38" t="str">
        <f t="shared" si="4"/>
        <v>Enter Tenant Name</v>
      </c>
      <c r="C106" s="39"/>
      <c r="D106" s="40"/>
      <c r="E106" s="97"/>
      <c r="F106" s="42"/>
      <c r="G106" s="197" t="str" cm="1">
        <f t="array" ref="G106">IF(C106&lt;&gt;"",C106,IF(F106="","",IF(YEAR(F106)&lt;2021,TEXT(F106,"yyyy"),INDEX(Effective_Date_Year, MATCH(MAX(IF(Effective_Date&lt;=F106, Effective_Date)), Effective_Date, 0), 1))))</f>
        <v/>
      </c>
      <c r="H106" s="198" t="e">
        <f>INDEX('Income Limits'!$C$3:$AH$372,MATCH('Rent Roll Worksheet'!$M$7,County,0),MATCH(G106,Year,1))</f>
        <v>#N/A</v>
      </c>
      <c r="I106" s="41"/>
      <c r="J106" s="43"/>
      <c r="K106" s="44" t="e">
        <f t="shared" si="6"/>
        <v>#N/A</v>
      </c>
      <c r="L106" s="129" t="e">
        <f t="shared" si="5"/>
        <v>#N/A</v>
      </c>
      <c r="M106" s="128" t="e" cm="1">
        <f t="array" aca="1" ref="M106" ca="1">IF(C106="Vacant","Vacant",IF(C106="Manager","Manager",IF(C106="Market Rate","Market Rate",IF(L106&lt;&gt; "", L106, IF(I106&lt;=4, INDEX(USDA_Buckets, MATCH(MIN(IF(INDIRECT("USDA_" &amp; G106 &amp; "_4P")&gt;=J106, INDIRECT("USDA_" &amp; G106 &amp; "_4P"))), INDIRECT("USDA_" &amp; G106 &amp; "_4P"), 0), 1), INDEX(USDA_Buckets, MATCH(MIN(IF(INDIRECT("USDA_" &amp; G106 &amp; "_5P")&gt;=J106, INDIRECT("USDA_" &amp; G106 &amp; "_5P"))), INDIRECT("USDA_" &amp; G106 &amp; "_5P"), 0), 1))))))</f>
        <v>#N/A</v>
      </c>
      <c r="N106" s="45"/>
      <c r="O106" s="46"/>
    </row>
    <row r="107" spans="1:15" ht="15" thickBot="1" x14ac:dyDescent="0.25">
      <c r="A107" s="49">
        <v>86</v>
      </c>
      <c r="B107" s="38" t="str">
        <f t="shared" si="4"/>
        <v>Enter Tenant Name</v>
      </c>
      <c r="C107" s="39"/>
      <c r="D107" s="40"/>
      <c r="E107" s="97"/>
      <c r="F107" s="42"/>
      <c r="G107" s="197" t="str" cm="1">
        <f t="array" ref="G107">IF(C107&lt;&gt;"",C107,IF(F107="","",IF(YEAR(F107)&lt;2021,TEXT(F107,"yyyy"),INDEX(Effective_Date_Year, MATCH(MAX(IF(Effective_Date&lt;=F107, Effective_Date)), Effective_Date, 0), 1))))</f>
        <v/>
      </c>
      <c r="H107" s="198" t="e">
        <f>INDEX('Income Limits'!$C$3:$AH$372,MATCH('Rent Roll Worksheet'!$M$7,County,0),MATCH(G107,Year,1))</f>
        <v>#N/A</v>
      </c>
      <c r="I107" s="41"/>
      <c r="J107" s="43"/>
      <c r="K107" s="44" t="e">
        <f t="shared" si="6"/>
        <v>#N/A</v>
      </c>
      <c r="L107" s="129" t="e">
        <f t="shared" si="5"/>
        <v>#N/A</v>
      </c>
      <c r="M107" s="128" t="e" cm="1">
        <f t="array" aca="1" ref="M107" ca="1">IF(C107="Vacant","Vacant",IF(C107="Manager","Manager",IF(C107="Market Rate","Market Rate",IF(L107&lt;&gt; "", L107, IF(I107&lt;=4, INDEX(USDA_Buckets, MATCH(MIN(IF(INDIRECT("USDA_" &amp; G107 &amp; "_4P")&gt;=J107, INDIRECT("USDA_" &amp; G107 &amp; "_4P"))), INDIRECT("USDA_" &amp; G107 &amp; "_4P"), 0), 1), INDEX(USDA_Buckets, MATCH(MIN(IF(INDIRECT("USDA_" &amp; G107 &amp; "_5P")&gt;=J107, INDIRECT("USDA_" &amp; G107 &amp; "_5P"))), INDIRECT("USDA_" &amp; G107 &amp; "_5P"), 0), 1))))))</f>
        <v>#N/A</v>
      </c>
      <c r="N107" s="45"/>
      <c r="O107" s="46"/>
    </row>
    <row r="108" spans="1:15" ht="15" thickBot="1" x14ac:dyDescent="0.25">
      <c r="A108" s="49">
        <v>87</v>
      </c>
      <c r="B108" s="38" t="str">
        <f t="shared" si="4"/>
        <v>Enter Tenant Name</v>
      </c>
      <c r="C108" s="39"/>
      <c r="D108" s="40"/>
      <c r="E108" s="97"/>
      <c r="F108" s="42"/>
      <c r="G108" s="197" t="str" cm="1">
        <f t="array" ref="G108">IF(C108&lt;&gt;"",C108,IF(F108="","",IF(YEAR(F108)&lt;2021,TEXT(F108,"yyyy"),INDEX(Effective_Date_Year, MATCH(MAX(IF(Effective_Date&lt;=F108, Effective_Date)), Effective_Date, 0), 1))))</f>
        <v/>
      </c>
      <c r="H108" s="198" t="e">
        <f>INDEX('Income Limits'!$C$3:$AH$372,MATCH('Rent Roll Worksheet'!$M$7,County,0),MATCH(G108,Year,1))</f>
        <v>#N/A</v>
      </c>
      <c r="I108" s="41"/>
      <c r="J108" s="43"/>
      <c r="K108" s="44" t="e">
        <f t="shared" si="6"/>
        <v>#N/A</v>
      </c>
      <c r="L108" s="129" t="e">
        <f t="shared" si="5"/>
        <v>#N/A</v>
      </c>
      <c r="M108" s="128" t="e" cm="1">
        <f t="array" aca="1" ref="M108" ca="1">IF(C108="Vacant","Vacant",IF(C108="Manager","Manager",IF(C108="Market Rate","Market Rate",IF(L108&lt;&gt; "", L108, IF(I108&lt;=4, INDEX(USDA_Buckets, MATCH(MIN(IF(INDIRECT("USDA_" &amp; G108 &amp; "_4P")&gt;=J108, INDIRECT("USDA_" &amp; G108 &amp; "_4P"))), INDIRECT("USDA_" &amp; G108 &amp; "_4P"), 0), 1), INDEX(USDA_Buckets, MATCH(MIN(IF(INDIRECT("USDA_" &amp; G108 &amp; "_5P")&gt;=J108, INDIRECT("USDA_" &amp; G108 &amp; "_5P"))), INDIRECT("USDA_" &amp; G108 &amp; "_5P"), 0), 1))))))</f>
        <v>#N/A</v>
      </c>
      <c r="N108" s="45"/>
      <c r="O108" s="46"/>
    </row>
    <row r="109" spans="1:15" ht="15" thickBot="1" x14ac:dyDescent="0.25">
      <c r="A109" s="49">
        <v>88</v>
      </c>
      <c r="B109" s="38" t="str">
        <f t="shared" si="4"/>
        <v>Enter Tenant Name</v>
      </c>
      <c r="C109" s="39"/>
      <c r="D109" s="40"/>
      <c r="E109" s="97"/>
      <c r="F109" s="42"/>
      <c r="G109" s="197" t="str" cm="1">
        <f t="array" ref="G109">IF(C109&lt;&gt;"",C109,IF(F109="","",IF(YEAR(F109)&lt;2021,TEXT(F109,"yyyy"),INDEX(Effective_Date_Year, MATCH(MAX(IF(Effective_Date&lt;=F109, Effective_Date)), Effective_Date, 0), 1))))</f>
        <v/>
      </c>
      <c r="H109" s="198" t="e">
        <f>INDEX('Income Limits'!$C$3:$AH$372,MATCH('Rent Roll Worksheet'!$M$7,County,0),MATCH(G109,Year,1))</f>
        <v>#N/A</v>
      </c>
      <c r="I109" s="41"/>
      <c r="J109" s="43"/>
      <c r="K109" s="44" t="e">
        <f t="shared" si="6"/>
        <v>#N/A</v>
      </c>
      <c r="L109" s="129" t="e">
        <f t="shared" si="5"/>
        <v>#N/A</v>
      </c>
      <c r="M109" s="128" t="e" cm="1">
        <f t="array" aca="1" ref="M109" ca="1">IF(C109="Vacant","Vacant",IF(C109="Manager","Manager",IF(C109="Market Rate","Market Rate",IF(L109&lt;&gt; "", L109, IF(I109&lt;=4, INDEX(USDA_Buckets, MATCH(MIN(IF(INDIRECT("USDA_" &amp; G109 &amp; "_4P")&gt;=J109, INDIRECT("USDA_" &amp; G109 &amp; "_4P"))), INDIRECT("USDA_" &amp; G109 &amp; "_4P"), 0), 1), INDEX(USDA_Buckets, MATCH(MIN(IF(INDIRECT("USDA_" &amp; G109 &amp; "_5P")&gt;=J109, INDIRECT("USDA_" &amp; G109 &amp; "_5P"))), INDIRECT("USDA_" &amp; G109 &amp; "_5P"), 0), 1))))))</f>
        <v>#N/A</v>
      </c>
      <c r="N109" s="45"/>
      <c r="O109" s="46"/>
    </row>
    <row r="110" spans="1:15" ht="15" thickBot="1" x14ac:dyDescent="0.25">
      <c r="A110" s="49">
        <v>89</v>
      </c>
      <c r="B110" s="38" t="str">
        <f t="shared" si="4"/>
        <v>Enter Tenant Name</v>
      </c>
      <c r="C110" s="39"/>
      <c r="D110" s="40"/>
      <c r="E110" s="97"/>
      <c r="F110" s="42"/>
      <c r="G110" s="197" t="str" cm="1">
        <f t="array" ref="G110">IF(C110&lt;&gt;"",C110,IF(F110="","",IF(YEAR(F110)&lt;2021,TEXT(F110,"yyyy"),INDEX(Effective_Date_Year, MATCH(MAX(IF(Effective_Date&lt;=F110, Effective_Date)), Effective_Date, 0), 1))))</f>
        <v/>
      </c>
      <c r="H110" s="198" t="e">
        <f>INDEX('Income Limits'!$C$3:$AH$372,MATCH('Rent Roll Worksheet'!$M$7,County,0),MATCH(G110,Year,1))</f>
        <v>#N/A</v>
      </c>
      <c r="I110" s="41"/>
      <c r="J110" s="43"/>
      <c r="K110" s="44" t="e">
        <f t="shared" si="6"/>
        <v>#N/A</v>
      </c>
      <c r="L110" s="129" t="e">
        <f t="shared" si="5"/>
        <v>#N/A</v>
      </c>
      <c r="M110" s="128" t="e" cm="1">
        <f t="array" aca="1" ref="M110" ca="1">IF(C110="Vacant","Vacant",IF(C110="Manager","Manager",IF(C110="Market Rate","Market Rate",IF(L110&lt;&gt; "", L110, IF(I110&lt;=4, INDEX(USDA_Buckets, MATCH(MIN(IF(INDIRECT("USDA_" &amp; G110 &amp; "_4P")&gt;=J110, INDIRECT("USDA_" &amp; G110 &amp; "_4P"))), INDIRECT("USDA_" &amp; G110 &amp; "_4P"), 0), 1), INDEX(USDA_Buckets, MATCH(MIN(IF(INDIRECT("USDA_" &amp; G110 &amp; "_5P")&gt;=J110, INDIRECT("USDA_" &amp; G110 &amp; "_5P"))), INDIRECT("USDA_" &amp; G110 &amp; "_5P"), 0), 1))))))</f>
        <v>#N/A</v>
      </c>
      <c r="N110" s="45"/>
      <c r="O110" s="46"/>
    </row>
    <row r="111" spans="1:15" ht="15" thickBot="1" x14ac:dyDescent="0.25">
      <c r="A111" s="60">
        <v>90</v>
      </c>
      <c r="B111" s="61" t="str">
        <f t="shared" si="4"/>
        <v>Enter Tenant Name</v>
      </c>
      <c r="C111" s="138"/>
      <c r="D111" s="62"/>
      <c r="E111" s="98"/>
      <c r="F111" s="64"/>
      <c r="G111" s="199" t="str" cm="1">
        <f t="array" ref="G111">IF(C111&lt;&gt;"",C111,IF(F111="","",IF(YEAR(F111)&lt;2021,TEXT(F111,"yyyy"),INDEX(Effective_Date_Year, MATCH(MAX(IF(Effective_Date&lt;=F111, Effective_Date)), Effective_Date, 0), 1))))</f>
        <v/>
      </c>
      <c r="H111" s="198" t="e">
        <f>INDEX('Income Limits'!$C$3:$AH$372,MATCH('Rent Roll Worksheet'!$M$7,County,0),MATCH(G111,Year,1))</f>
        <v>#N/A</v>
      </c>
      <c r="I111" s="63"/>
      <c r="J111" s="65"/>
      <c r="K111" s="139" t="e">
        <f t="shared" si="6"/>
        <v>#N/A</v>
      </c>
      <c r="L111" s="261" t="e">
        <f t="shared" si="5"/>
        <v>#N/A</v>
      </c>
      <c r="M111" s="131" t="e" cm="1">
        <f t="array" aca="1" ref="M111" ca="1">IF(C111="Vacant","Vacant",IF(C111="Manager","Manager",IF(C111="Market Rate","Market Rate",IF(L111&lt;&gt; "", L111, IF(I111&lt;=4, INDEX(USDA_Buckets, MATCH(MIN(IF(INDIRECT("USDA_" &amp; G111 &amp; "_4P")&gt;=J111, INDIRECT("USDA_" &amp; G111 &amp; "_4P"))), INDIRECT("USDA_" &amp; G111 &amp; "_4P"), 0), 1), INDEX(USDA_Buckets, MATCH(MIN(IF(INDIRECT("USDA_" &amp; G111 &amp; "_5P")&gt;=J111, INDIRECT("USDA_" &amp; G111 &amp; "_5P"))), INDIRECT("USDA_" &amp; G111 &amp; "_5P"), 0), 1))))))</f>
        <v>#N/A</v>
      </c>
      <c r="N111" s="66"/>
      <c r="O111" s="67"/>
    </row>
    <row r="112" spans="1:15" ht="15" thickBot="1" x14ac:dyDescent="0.25">
      <c r="A112" s="49">
        <v>91</v>
      </c>
      <c r="B112" s="38" t="str">
        <f t="shared" si="4"/>
        <v>Enter Tenant Name</v>
      </c>
      <c r="C112" s="39"/>
      <c r="D112" s="40"/>
      <c r="E112" s="97"/>
      <c r="F112" s="42"/>
      <c r="G112" s="197" t="str" cm="1">
        <f t="array" ref="G112">IF(C112&lt;&gt;"",C112,IF(F112="","",IF(YEAR(F112)&lt;2021,TEXT(F112,"yyyy"),INDEX(Effective_Date_Year, MATCH(MAX(IF(Effective_Date&lt;=F112, Effective_Date)), Effective_Date, 0), 1))))</f>
        <v/>
      </c>
      <c r="H112" s="200" t="e">
        <f>INDEX('Income Limits'!$C$3:$AH$372,MATCH('Rent Roll Worksheet'!$M$7,County,0),MATCH(G112,Year,1))</f>
        <v>#N/A</v>
      </c>
      <c r="I112" s="41"/>
      <c r="J112" s="43"/>
      <c r="K112" s="44" t="e">
        <f t="shared" si="6"/>
        <v>#N/A</v>
      </c>
      <c r="L112" s="129" t="e">
        <f t="shared" si="5"/>
        <v>#N/A</v>
      </c>
      <c r="M112" s="130" t="e" cm="1">
        <f t="array" aca="1" ref="M112" ca="1">IF(C112="Vacant","Vacant",IF(C112="Manager","Manager",IF(C112="Market Rate","Market Rate",IF(L112&lt;&gt; "", L112, IF(I112&lt;=4, INDEX(USDA_Buckets, MATCH(MIN(IF(INDIRECT("USDA_" &amp; G112 &amp; "_4P")&gt;=J112, INDIRECT("USDA_" &amp; G112 &amp; "_4P"))), INDIRECT("USDA_" &amp; G112 &amp; "_4P"), 0), 1), INDEX(USDA_Buckets, MATCH(MIN(IF(INDIRECT("USDA_" &amp; G112 &amp; "_5P")&gt;=J112, INDIRECT("USDA_" &amp; G112 &amp; "_5P"))), INDIRECT("USDA_" &amp; G112 &amp; "_5P"), 0), 1))))))</f>
        <v>#N/A</v>
      </c>
      <c r="N112" s="45"/>
      <c r="O112" s="46"/>
    </row>
    <row r="113" spans="1:22" ht="15" thickBot="1" x14ac:dyDescent="0.25">
      <c r="A113" s="49">
        <v>92</v>
      </c>
      <c r="B113" s="38" t="str">
        <f t="shared" si="4"/>
        <v>Enter Tenant Name</v>
      </c>
      <c r="C113" s="39"/>
      <c r="D113" s="40"/>
      <c r="E113" s="97"/>
      <c r="F113" s="42"/>
      <c r="G113" s="197" t="str" cm="1">
        <f t="array" ref="G113">IF(C113&lt;&gt;"",C113,IF(F113="","",IF(YEAR(F113)&lt;2021,TEXT(F113,"yyyy"),INDEX(Effective_Date_Year, MATCH(MAX(IF(Effective_Date&lt;=F113, Effective_Date)), Effective_Date, 0), 1))))</f>
        <v/>
      </c>
      <c r="H113" s="198" t="e">
        <f>INDEX('Income Limits'!$C$3:$AH$372,MATCH('Rent Roll Worksheet'!$M$7,County,0),MATCH(G113,Year,1))</f>
        <v>#N/A</v>
      </c>
      <c r="I113" s="41"/>
      <c r="J113" s="43"/>
      <c r="K113" s="44" t="e">
        <f t="shared" si="6"/>
        <v>#N/A</v>
      </c>
      <c r="L113" s="129" t="e">
        <f t="shared" si="5"/>
        <v>#N/A</v>
      </c>
      <c r="M113" s="128" t="e" cm="1">
        <f t="array" aca="1" ref="M113" ca="1">IF(C113="Vacant","Vacant",IF(C113="Manager","Manager",IF(C113="Market Rate","Market Rate",IF(L113&lt;&gt; "", L113, IF(I113&lt;=4, INDEX(USDA_Buckets, MATCH(MIN(IF(INDIRECT("USDA_" &amp; G113 &amp; "_4P")&gt;=J113, INDIRECT("USDA_" &amp; G113 &amp; "_4P"))), INDIRECT("USDA_" &amp; G113 &amp; "_4P"), 0), 1), INDEX(USDA_Buckets, MATCH(MIN(IF(INDIRECT("USDA_" &amp; G113 &amp; "_5P")&gt;=J113, INDIRECT("USDA_" &amp; G113 &amp; "_5P"))), INDIRECT("USDA_" &amp; G113 &amp; "_5P"), 0), 1))))))</f>
        <v>#N/A</v>
      </c>
      <c r="N113" s="45"/>
      <c r="O113" s="46"/>
    </row>
    <row r="114" spans="1:22" ht="15" thickBot="1" x14ac:dyDescent="0.25">
      <c r="A114" s="49">
        <v>93</v>
      </c>
      <c r="B114" s="38" t="str">
        <f t="shared" si="4"/>
        <v>Enter Tenant Name</v>
      </c>
      <c r="C114" s="39"/>
      <c r="D114" s="40"/>
      <c r="E114" s="97"/>
      <c r="F114" s="42"/>
      <c r="G114" s="197" t="str" cm="1">
        <f t="array" ref="G114">IF(C114&lt;&gt;"",C114,IF(F114="","",IF(YEAR(F114)&lt;2021,TEXT(F114,"yyyy"),INDEX(Effective_Date_Year, MATCH(MAX(IF(Effective_Date&lt;=F114, Effective_Date)), Effective_Date, 0), 1))))</f>
        <v/>
      </c>
      <c r="H114" s="198" t="e">
        <f>INDEX('Income Limits'!$C$3:$AH$372,MATCH('Rent Roll Worksheet'!$M$7,County,0),MATCH(G114,Year,1))</f>
        <v>#N/A</v>
      </c>
      <c r="I114" s="41"/>
      <c r="J114" s="43"/>
      <c r="K114" s="44" t="e">
        <f t="shared" si="6"/>
        <v>#N/A</v>
      </c>
      <c r="L114" s="129" t="e">
        <f t="shared" si="5"/>
        <v>#N/A</v>
      </c>
      <c r="M114" s="128" t="e" cm="1">
        <f t="array" aca="1" ref="M114" ca="1">IF(C114="Vacant","Vacant",IF(C114="Manager","Manager",IF(C114="Market Rate","Market Rate",IF(L114&lt;&gt; "", L114, IF(I114&lt;=4, INDEX(USDA_Buckets, MATCH(MIN(IF(INDIRECT("USDA_" &amp; G114 &amp; "_4P")&gt;=J114, INDIRECT("USDA_" &amp; G114 &amp; "_4P"))), INDIRECT("USDA_" &amp; G114 &amp; "_4P"), 0), 1), INDEX(USDA_Buckets, MATCH(MIN(IF(INDIRECT("USDA_" &amp; G114 &amp; "_5P")&gt;=J114, INDIRECT("USDA_" &amp; G114 &amp; "_5P"))), INDIRECT("USDA_" &amp; G114 &amp; "_5P"), 0), 1))))))</f>
        <v>#N/A</v>
      </c>
      <c r="N114" s="45"/>
      <c r="O114" s="46"/>
    </row>
    <row r="115" spans="1:22" ht="15" thickBot="1" x14ac:dyDescent="0.25">
      <c r="A115" s="49">
        <v>94</v>
      </c>
      <c r="B115" s="38" t="str">
        <f t="shared" si="4"/>
        <v>Enter Tenant Name</v>
      </c>
      <c r="C115" s="39"/>
      <c r="D115" s="40"/>
      <c r="E115" s="97"/>
      <c r="F115" s="42"/>
      <c r="G115" s="197" t="str" cm="1">
        <f t="array" ref="G115">IF(C115&lt;&gt;"",C115,IF(F115="","",IF(YEAR(F115)&lt;2021,TEXT(F115,"yyyy"),INDEX(Effective_Date_Year, MATCH(MAX(IF(Effective_Date&lt;=F115, Effective_Date)), Effective_Date, 0), 1))))</f>
        <v/>
      </c>
      <c r="H115" s="198" t="e">
        <f>INDEX('Income Limits'!$C$3:$AH$372,MATCH('Rent Roll Worksheet'!$M$7,County,0),MATCH(G115,Year,1))</f>
        <v>#N/A</v>
      </c>
      <c r="I115" s="41"/>
      <c r="J115" s="43"/>
      <c r="K115" s="44" t="e">
        <f t="shared" si="6"/>
        <v>#N/A</v>
      </c>
      <c r="L115" s="129" t="e">
        <f t="shared" si="5"/>
        <v>#N/A</v>
      </c>
      <c r="M115" s="128" t="e" cm="1">
        <f t="array" aca="1" ref="M115" ca="1">IF(C115="Vacant","Vacant",IF(C115="Manager","Manager",IF(C115="Market Rate","Market Rate",IF(L115&lt;&gt; "", L115, IF(I115&lt;=4, INDEX(USDA_Buckets, MATCH(MIN(IF(INDIRECT("USDA_" &amp; G115 &amp; "_4P")&gt;=J115, INDIRECT("USDA_" &amp; G115 &amp; "_4P"))), INDIRECT("USDA_" &amp; G115 &amp; "_4P"), 0), 1), INDEX(USDA_Buckets, MATCH(MIN(IF(INDIRECT("USDA_" &amp; G115 &amp; "_5P")&gt;=J115, INDIRECT("USDA_" &amp; G115 &amp; "_5P"))), INDIRECT("USDA_" &amp; G115 &amp; "_5P"), 0), 1))))))</f>
        <v>#N/A</v>
      </c>
      <c r="N115" s="45"/>
      <c r="O115" s="46"/>
    </row>
    <row r="116" spans="1:22" ht="15" thickBot="1" x14ac:dyDescent="0.25">
      <c r="A116" s="49">
        <v>95</v>
      </c>
      <c r="B116" s="38" t="str">
        <f t="shared" si="4"/>
        <v>Enter Tenant Name</v>
      </c>
      <c r="C116" s="39"/>
      <c r="D116" s="40"/>
      <c r="E116" s="97"/>
      <c r="F116" s="42"/>
      <c r="G116" s="197" t="str" cm="1">
        <f t="array" ref="G116">IF(C116&lt;&gt;"",C116,IF(F116="","",IF(YEAR(F116)&lt;2021,TEXT(F116,"yyyy"),INDEX(Effective_Date_Year, MATCH(MAX(IF(Effective_Date&lt;=F116, Effective_Date)), Effective_Date, 0), 1))))</f>
        <v/>
      </c>
      <c r="H116" s="198" t="e">
        <f>INDEX('Income Limits'!$C$3:$AH$372,MATCH('Rent Roll Worksheet'!$M$7,County,0),MATCH(G116,Year,1))</f>
        <v>#N/A</v>
      </c>
      <c r="I116" s="41"/>
      <c r="J116" s="43"/>
      <c r="K116" s="44" t="e">
        <f t="shared" si="6"/>
        <v>#N/A</v>
      </c>
      <c r="L116" s="129" t="e">
        <f t="shared" si="5"/>
        <v>#N/A</v>
      </c>
      <c r="M116" s="128" t="e" cm="1">
        <f t="array" aca="1" ref="M116" ca="1">IF(C116="Vacant","Vacant",IF(C116="Manager","Manager",IF(C116="Market Rate","Market Rate",IF(L116&lt;&gt; "", L116, IF(I116&lt;=4, INDEX(USDA_Buckets, MATCH(MIN(IF(INDIRECT("USDA_" &amp; G116 &amp; "_4P")&gt;=J116, INDIRECT("USDA_" &amp; G116 &amp; "_4P"))), INDIRECT("USDA_" &amp; G116 &amp; "_4P"), 0), 1), INDEX(USDA_Buckets, MATCH(MIN(IF(INDIRECT("USDA_" &amp; G116 &amp; "_5P")&gt;=J116, INDIRECT("USDA_" &amp; G116 &amp; "_5P"))), INDIRECT("USDA_" &amp; G116 &amp; "_5P"), 0), 1))))))</f>
        <v>#N/A</v>
      </c>
      <c r="N116" s="45"/>
      <c r="O116" s="46"/>
    </row>
    <row r="117" spans="1:22" ht="15" thickBot="1" x14ac:dyDescent="0.25">
      <c r="A117" s="49">
        <v>96</v>
      </c>
      <c r="B117" s="38" t="str">
        <f t="shared" si="4"/>
        <v>Enter Tenant Name</v>
      </c>
      <c r="C117" s="39"/>
      <c r="D117" s="40"/>
      <c r="E117" s="97"/>
      <c r="F117" s="42"/>
      <c r="G117" s="197" t="str" cm="1">
        <f t="array" ref="G117">IF(C117&lt;&gt;"",C117,IF(F117="","",IF(YEAR(F117)&lt;2021,TEXT(F117,"yyyy"),INDEX(Effective_Date_Year, MATCH(MAX(IF(Effective_Date&lt;=F117, Effective_Date)), Effective_Date, 0), 1))))</f>
        <v/>
      </c>
      <c r="H117" s="198" t="e">
        <f>INDEX('Income Limits'!$C$3:$AH$372,MATCH('Rent Roll Worksheet'!$M$7,County,0),MATCH(G117,Year,1))</f>
        <v>#N/A</v>
      </c>
      <c r="I117" s="41"/>
      <c r="J117" s="43"/>
      <c r="K117" s="44" t="e">
        <f t="shared" si="6"/>
        <v>#N/A</v>
      </c>
      <c r="L117" s="129" t="e">
        <f t="shared" si="5"/>
        <v>#N/A</v>
      </c>
      <c r="M117" s="128" t="e" cm="1">
        <f t="array" aca="1" ref="M117" ca="1">IF(C117="Vacant","Vacant",IF(C117="Manager","Manager",IF(C117="Market Rate","Market Rate",IF(L117&lt;&gt; "", L117, IF(I117&lt;=4, INDEX(USDA_Buckets, MATCH(MIN(IF(INDIRECT("USDA_" &amp; G117 &amp; "_4P")&gt;=J117, INDIRECT("USDA_" &amp; G117 &amp; "_4P"))), INDIRECT("USDA_" &amp; G117 &amp; "_4P"), 0), 1), INDEX(USDA_Buckets, MATCH(MIN(IF(INDIRECT("USDA_" &amp; G117 &amp; "_5P")&gt;=J117, INDIRECT("USDA_" &amp; G117 &amp; "_5P"))), INDIRECT("USDA_" &amp; G117 &amp; "_5P"), 0), 1))))))</f>
        <v>#N/A</v>
      </c>
      <c r="N117" s="45"/>
      <c r="O117" s="46"/>
    </row>
    <row r="118" spans="1:22" ht="15" thickBot="1" x14ac:dyDescent="0.25">
      <c r="A118" s="49">
        <v>97</v>
      </c>
      <c r="B118" s="38" t="str">
        <f t="shared" si="4"/>
        <v>Enter Tenant Name</v>
      </c>
      <c r="C118" s="39"/>
      <c r="D118" s="40"/>
      <c r="E118" s="97"/>
      <c r="F118" s="42"/>
      <c r="G118" s="197" t="str" cm="1">
        <f t="array" ref="G118">IF(C118&lt;&gt;"",C118,IF(F118="","",IF(YEAR(F118)&lt;2021,TEXT(F118,"yyyy"),INDEX(Effective_Date_Year, MATCH(MAX(IF(Effective_Date&lt;=F118, Effective_Date)), Effective_Date, 0), 1))))</f>
        <v/>
      </c>
      <c r="H118" s="198" t="e">
        <f>INDEX('Income Limits'!$C$3:$AH$372,MATCH('Rent Roll Worksheet'!$M$7,County,0),MATCH(G118,Year,1))</f>
        <v>#N/A</v>
      </c>
      <c r="I118" s="41"/>
      <c r="J118" s="43"/>
      <c r="K118" s="44" t="e">
        <f t="shared" si="6"/>
        <v>#N/A</v>
      </c>
      <c r="L118" s="129" t="e">
        <f t="shared" si="5"/>
        <v>#N/A</v>
      </c>
      <c r="M118" s="128" t="e" cm="1">
        <f t="array" aca="1" ref="M118" ca="1">IF(C118="Vacant","Vacant",IF(C118="Manager","Manager",IF(C118="Market Rate","Market Rate",IF(L118&lt;&gt; "", L118, IF(I118&lt;=4, INDEX(USDA_Buckets, MATCH(MIN(IF(INDIRECT("USDA_" &amp; G118 &amp; "_4P")&gt;=J118, INDIRECT("USDA_" &amp; G118 &amp; "_4P"))), INDIRECT("USDA_" &amp; G118 &amp; "_4P"), 0), 1), INDEX(USDA_Buckets, MATCH(MIN(IF(INDIRECT("USDA_" &amp; G118 &amp; "_5P")&gt;=J118, INDIRECT("USDA_" &amp; G118 &amp; "_5P"))), INDIRECT("USDA_" &amp; G118 &amp; "_5P"), 0), 1))))))</f>
        <v>#N/A</v>
      </c>
      <c r="N118" s="45"/>
      <c r="O118" s="46"/>
    </row>
    <row r="119" spans="1:22" ht="15" thickBot="1" x14ac:dyDescent="0.25">
      <c r="A119" s="49">
        <v>98</v>
      </c>
      <c r="B119" s="38" t="str">
        <f t="shared" si="4"/>
        <v>Enter Tenant Name</v>
      </c>
      <c r="C119" s="39"/>
      <c r="D119" s="40"/>
      <c r="E119" s="97"/>
      <c r="F119" s="42"/>
      <c r="G119" s="197" t="str" cm="1">
        <f t="array" ref="G119">IF(C119&lt;&gt;"",C119,IF(F119="","",IF(YEAR(F119)&lt;2021,TEXT(F119,"yyyy"),INDEX(Effective_Date_Year, MATCH(MAX(IF(Effective_Date&lt;=F119, Effective_Date)), Effective_Date, 0), 1))))</f>
        <v/>
      </c>
      <c r="H119" s="198" t="e">
        <f>INDEX('Income Limits'!$C$3:$AH$372,MATCH('Rent Roll Worksheet'!$M$7,County,0),MATCH(G119,Year,1))</f>
        <v>#N/A</v>
      </c>
      <c r="I119" s="41"/>
      <c r="J119" s="43"/>
      <c r="K119" s="44" t="e">
        <f t="shared" si="6"/>
        <v>#N/A</v>
      </c>
      <c r="L119" s="129" t="e">
        <f t="shared" si="5"/>
        <v>#N/A</v>
      </c>
      <c r="M119" s="128" t="e" cm="1">
        <f t="array" aca="1" ref="M119" ca="1">IF(C119="Vacant","Vacant",IF(C119="Manager","Manager",IF(C119="Market Rate","Market Rate",IF(L119&lt;&gt; "", L119, IF(I119&lt;=4, INDEX(USDA_Buckets, MATCH(MIN(IF(INDIRECT("USDA_" &amp; G119 &amp; "_4P")&gt;=J119, INDIRECT("USDA_" &amp; G119 &amp; "_4P"))), INDIRECT("USDA_" &amp; G119 &amp; "_4P"), 0), 1), INDEX(USDA_Buckets, MATCH(MIN(IF(INDIRECT("USDA_" &amp; G119 &amp; "_5P")&gt;=J119, INDIRECT("USDA_" &amp; G119 &amp; "_5P"))), INDIRECT("USDA_" &amp; G119 &amp; "_5P"), 0), 1))))))</f>
        <v>#N/A</v>
      </c>
      <c r="N119" s="45"/>
      <c r="O119" s="46"/>
    </row>
    <row r="120" spans="1:22" ht="14.25" customHeight="1" thickBot="1" x14ac:dyDescent="0.25">
      <c r="A120" s="49">
        <v>99</v>
      </c>
      <c r="B120" s="38" t="str">
        <f t="shared" si="4"/>
        <v>Enter Tenant Name</v>
      </c>
      <c r="C120" s="39"/>
      <c r="D120" s="40"/>
      <c r="E120" s="97"/>
      <c r="F120" s="42"/>
      <c r="G120" s="197" t="str" cm="1">
        <f t="array" ref="G120">IF(C120&lt;&gt;"",C120,IF(F120="","",IF(YEAR(F120)&lt;2021,TEXT(F120,"yyyy"),INDEX(Effective_Date_Year, MATCH(MAX(IF(Effective_Date&lt;=F120, Effective_Date)), Effective_Date, 0), 1))))</f>
        <v/>
      </c>
      <c r="H120" s="198" t="e">
        <f>INDEX('Income Limits'!$C$3:$AH$372,MATCH('Rent Roll Worksheet'!$M$7,County,0),MATCH(G120,Year,1))</f>
        <v>#N/A</v>
      </c>
      <c r="I120" s="41"/>
      <c r="J120" s="43"/>
      <c r="K120" s="44" t="e">
        <f t="shared" si="6"/>
        <v>#N/A</v>
      </c>
      <c r="L120" s="129" t="e">
        <f t="shared" si="5"/>
        <v>#N/A</v>
      </c>
      <c r="M120" s="128" t="e" cm="1">
        <f t="array" aca="1" ref="M120" ca="1">IF(C120="Vacant","Vacant",IF(C120="Manager","Manager",IF(C120="Market Rate","Market Rate",IF(L120&lt;&gt; "", L120, IF(I120&lt;=4, INDEX(USDA_Buckets, MATCH(MIN(IF(INDIRECT("USDA_" &amp; G120 &amp; "_4P")&gt;=J120, INDIRECT("USDA_" &amp; G120 &amp; "_4P"))), INDIRECT("USDA_" &amp; G120 &amp; "_4P"), 0), 1), INDEX(USDA_Buckets, MATCH(MIN(IF(INDIRECT("USDA_" &amp; G120 &amp; "_5P")&gt;=J120, INDIRECT("USDA_" &amp; G120 &amp; "_5P"))), INDIRECT("USDA_" &amp; G120 &amp; "_5P"), 0), 1))))))</f>
        <v>#N/A</v>
      </c>
      <c r="N120" s="45"/>
      <c r="O120" s="46"/>
    </row>
    <row r="121" spans="1:22" ht="14.25" customHeight="1" thickBot="1" x14ac:dyDescent="0.25">
      <c r="A121" s="60">
        <v>100</v>
      </c>
      <c r="B121" s="61" t="str">
        <f t="shared" si="4"/>
        <v>Enter Tenant Name</v>
      </c>
      <c r="C121" s="39"/>
      <c r="D121" s="62"/>
      <c r="E121" s="98"/>
      <c r="F121" s="64"/>
      <c r="G121" s="197" t="str" cm="1">
        <f t="array" ref="G121">IF(C121&lt;&gt;"",C121,IF(F121="","",IF(YEAR(F121)&lt;2021,TEXT(F121,"yyyy"),INDEX(Effective_Date_Year, MATCH(MAX(IF(Effective_Date&lt;=F121, Effective_Date)), Effective_Date, 0), 1))))</f>
        <v/>
      </c>
      <c r="H121" s="198" t="e">
        <f>INDEX('Income Limits'!$C$3:$AH$372,MATCH('Rent Roll Worksheet'!$M$7,County,0),MATCH(G121,Year,1))</f>
        <v>#N/A</v>
      </c>
      <c r="I121" s="63"/>
      <c r="J121" s="65"/>
      <c r="K121" s="44" t="e">
        <f t="shared" si="6"/>
        <v>#N/A</v>
      </c>
      <c r="L121" s="129" t="e">
        <f t="shared" si="5"/>
        <v>#N/A</v>
      </c>
      <c r="M121" s="131" t="e" cm="1">
        <f t="array" aca="1" ref="M121" ca="1">IF(C121="Vacant","Vacant",IF(C121="Manager","Manager",IF(C121="Market Rate","Market Rate",IF(L121&lt;&gt; "", L121, IF(I121&lt;=4, INDEX(USDA_Buckets, MATCH(MIN(IF(INDIRECT("USDA_" &amp; G121 &amp; "_4P")&gt;=J121, INDIRECT("USDA_" &amp; G121 &amp; "_4P"))), INDIRECT("USDA_" &amp; G121 &amp; "_4P"), 0), 1), INDEX(USDA_Buckets, MATCH(MIN(IF(INDIRECT("USDA_" &amp; G121 &amp; "_5P")&gt;=J121, INDIRECT("USDA_" &amp; G121 &amp; "_5P"))), INDIRECT("USDA_" &amp; G121 &amp; "_5P"), 0), 1))))))</f>
        <v>#N/A</v>
      </c>
      <c r="N121" s="66"/>
      <c r="O121" s="67"/>
      <c r="V121" s="36"/>
    </row>
    <row r="122" spans="1:22" s="36" customFormat="1" ht="17.25" customHeight="1" x14ac:dyDescent="0.2">
      <c r="A122" s="342" t="s">
        <v>496</v>
      </c>
      <c r="B122" s="342"/>
      <c r="C122" s="342"/>
      <c r="D122" s="342"/>
      <c r="E122" s="342"/>
      <c r="F122" s="342"/>
      <c r="G122" s="342"/>
      <c r="H122" s="342"/>
      <c r="I122" s="342"/>
      <c r="J122" s="342"/>
      <c r="K122" s="342"/>
      <c r="L122" s="342"/>
      <c r="M122" s="342"/>
      <c r="N122" s="342"/>
      <c r="O122" s="342"/>
      <c r="P122" s="30"/>
      <c r="S122" s="11"/>
      <c r="V122" s="95"/>
    </row>
    <row r="123" spans="1:22" s="95" customFormat="1" ht="40.5" customHeight="1" x14ac:dyDescent="0.25">
      <c r="A123" s="310"/>
      <c r="B123" s="311"/>
      <c r="C123" s="311"/>
      <c r="D123" s="311"/>
      <c r="E123" s="311"/>
      <c r="F123" s="311"/>
      <c r="G123" s="311"/>
      <c r="H123" s="311"/>
      <c r="I123" s="311"/>
      <c r="J123" s="311"/>
      <c r="K123" s="311"/>
      <c r="L123" s="311"/>
      <c r="M123" s="311"/>
      <c r="N123" s="311"/>
      <c r="O123" s="312"/>
      <c r="P123" s="94"/>
      <c r="S123" s="96"/>
      <c r="V123" s="36"/>
    </row>
    <row r="124" spans="1:22" s="36" customFormat="1" ht="15" thickBot="1" x14ac:dyDescent="0.25">
      <c r="A124" s="303"/>
      <c r="B124" s="304"/>
      <c r="C124" s="304"/>
      <c r="D124" s="304"/>
      <c r="E124" s="304"/>
      <c r="F124" s="304"/>
      <c r="G124" s="304"/>
      <c r="H124" s="303"/>
      <c r="I124" s="304"/>
      <c r="J124" s="304"/>
      <c r="K124" s="304"/>
      <c r="L124" s="304"/>
      <c r="M124" s="304"/>
      <c r="N124" s="304"/>
      <c r="O124" s="304"/>
      <c r="P124" s="30"/>
      <c r="S124" s="11"/>
      <c r="V124" s="8"/>
    </row>
    <row r="125" spans="1:22" ht="11.25" customHeight="1" x14ac:dyDescent="0.2">
      <c r="A125" s="305" t="s">
        <v>365</v>
      </c>
      <c r="B125" s="297" t="s">
        <v>419</v>
      </c>
      <c r="C125" s="297" t="s">
        <v>456</v>
      </c>
      <c r="D125" s="295" t="s">
        <v>391</v>
      </c>
      <c r="E125" s="297" t="s">
        <v>399</v>
      </c>
      <c r="F125" s="297" t="s">
        <v>501</v>
      </c>
      <c r="G125" s="297" t="s">
        <v>420</v>
      </c>
      <c r="H125" s="297" t="s">
        <v>366</v>
      </c>
      <c r="I125" s="297" t="s">
        <v>386</v>
      </c>
      <c r="J125" s="302" t="s">
        <v>502</v>
      </c>
      <c r="K125" s="302" t="s">
        <v>390</v>
      </c>
      <c r="L125" s="188"/>
      <c r="M125" s="302" t="s">
        <v>393</v>
      </c>
      <c r="N125" s="299" t="s">
        <v>457</v>
      </c>
      <c r="O125" s="307" t="s">
        <v>458</v>
      </c>
    </row>
    <row r="126" spans="1:22" ht="15.75" customHeight="1" x14ac:dyDescent="0.2">
      <c r="A126" s="305"/>
      <c r="B126" s="297"/>
      <c r="C126" s="297"/>
      <c r="D126" s="295"/>
      <c r="E126" s="297"/>
      <c r="F126" s="297"/>
      <c r="G126" s="297"/>
      <c r="H126" s="297"/>
      <c r="I126" s="297"/>
      <c r="J126" s="297"/>
      <c r="K126" s="297"/>
      <c r="L126" s="186"/>
      <c r="M126" s="297"/>
      <c r="N126" s="300"/>
      <c r="O126" s="308"/>
    </row>
    <row r="127" spans="1:22" ht="39" customHeight="1" x14ac:dyDescent="0.2">
      <c r="A127" s="305"/>
      <c r="B127" s="297"/>
      <c r="C127" s="297"/>
      <c r="D127" s="295"/>
      <c r="E127" s="297"/>
      <c r="F127" s="297"/>
      <c r="G127" s="297"/>
      <c r="H127" s="297"/>
      <c r="I127" s="297"/>
      <c r="J127" s="297"/>
      <c r="K127" s="297"/>
      <c r="L127" s="186"/>
      <c r="M127" s="297"/>
      <c r="N127" s="300"/>
      <c r="O127" s="308"/>
    </row>
    <row r="128" spans="1:22" ht="12" customHeight="1" thickBot="1" x14ac:dyDescent="0.25">
      <c r="A128" s="306"/>
      <c r="B128" s="298"/>
      <c r="C128" s="298"/>
      <c r="D128" s="296"/>
      <c r="E128" s="298"/>
      <c r="F128" s="298"/>
      <c r="G128" s="298"/>
      <c r="H128" s="298"/>
      <c r="I128" s="298"/>
      <c r="J128" s="298"/>
      <c r="K128" s="298"/>
      <c r="L128" s="187"/>
      <c r="M128" s="298"/>
      <c r="N128" s="301"/>
      <c r="O128" s="309"/>
    </row>
    <row r="129" spans="1:15" ht="15" thickBot="1" x14ac:dyDescent="0.25">
      <c r="A129" s="49">
        <v>101</v>
      </c>
      <c r="B129" s="99" t="str">
        <f t="shared" ref="B129:B184" si="7">IF(C129="Vacant",C129,IF(C129="Manager",C129,IF(C129="Market Rate",C129,"Enter Tenant Name")))</f>
        <v>Enter Tenant Name</v>
      </c>
      <c r="C129" s="39"/>
      <c r="D129" s="40"/>
      <c r="E129" s="97"/>
      <c r="F129" s="42"/>
      <c r="G129" s="197" t="str" cm="1">
        <f t="array" ref="G129">IF(C129&lt;&gt;"",C129,IF(F129="","",IF(YEAR(F129)&lt;2021,TEXT(F129,"yyyy"),INDEX(Effective_Date_Year, MATCH(MAX(IF(Effective_Date&lt;=F129, Effective_Date)), Effective_Date, 0), 1))))</f>
        <v/>
      </c>
      <c r="H129" s="198" t="e">
        <f>INDEX('Income Limits'!$C$3:$AH$372,MATCH('Rent Roll Worksheet'!$M$7,County,0),MATCH(G129,Year,1))</f>
        <v>#N/A</v>
      </c>
      <c r="I129" s="41"/>
      <c r="J129" s="43"/>
      <c r="K129" s="44" t="e">
        <f>IF(C129="Vacant","",IF(C129="Manager","",IF(C129="Market Rate","",IF(I129=1,H129*0.7,IF(I129=2,H129*0.8,IF(I129=3,H129*0.9,IF(I129=4,H129,IF(I129=5,H129*1.08,IF(I129=6,H129*1.16,IF(I129=7,H129*1.24,H129*1.32)))))))*2)))</f>
        <v>#N/A</v>
      </c>
      <c r="L129" s="129" t="e">
        <f t="shared" ref="L129:L184" si="8">IF(YEAR(F129)&lt;2021, IF(J129/K129&lt;=0.3, $Q$16, IF(J129/K129&lt;=0.5, $Q$17, IF(J129/K129&lt;=0.6, $Q$18, IF(J129/K129&lt;=0.8, $Q$19, $Q$20)))), "")</f>
        <v>#N/A</v>
      </c>
      <c r="M129" s="128" t="e" cm="1">
        <f t="array" aca="1" ref="M129" ca="1">IF(C129="Vacant","Vacant",IF(C129="Manager","Manager",IF(C129="Market Rate","Market Rate",IF(L129&lt;&gt; "", L129, IF(I129&lt;=4, INDEX(USDA_Buckets, MATCH(MIN(IF(INDIRECT("USDA_" &amp; G129 &amp; "_4P")&gt;=J129, INDIRECT("USDA_" &amp; G129 &amp; "_4P"))), INDIRECT("USDA_" &amp; G129 &amp; "_4P"), 0), 1), INDEX(USDA_Buckets, MATCH(MIN(IF(INDIRECT("USDA_" &amp; G129 &amp; "_5P")&gt;=J129, INDIRECT("USDA_" &amp; G129 &amp; "_5P"))), INDIRECT("USDA_" &amp; G129 &amp; "_5P"), 0), 1))))))</f>
        <v>#N/A</v>
      </c>
      <c r="N129" s="45"/>
      <c r="O129" s="46"/>
    </row>
    <row r="130" spans="1:15" ht="15" thickBot="1" x14ac:dyDescent="0.25">
      <c r="A130" s="49">
        <v>102</v>
      </c>
      <c r="B130" s="38" t="str">
        <f t="shared" si="7"/>
        <v>Enter Tenant Name</v>
      </c>
      <c r="C130" s="39"/>
      <c r="D130" s="40"/>
      <c r="E130" s="97"/>
      <c r="F130" s="42"/>
      <c r="G130" s="197" t="str" cm="1">
        <f t="array" ref="G130">IF(C130&lt;&gt;"",C130,IF(F130="","",IF(YEAR(F130)&lt;2021,TEXT(F130,"yyyy"),INDEX(Effective_Date_Year, MATCH(MAX(IF(Effective_Date&lt;=F130, Effective_Date)), Effective_Date, 0), 1))))</f>
        <v/>
      </c>
      <c r="H130" s="198" t="e">
        <f>INDEX('Income Limits'!$C$3:$AH$372,MATCH('Rent Roll Worksheet'!$M$7,County,0),MATCH(G130,Year,1))</f>
        <v>#N/A</v>
      </c>
      <c r="I130" s="41"/>
      <c r="J130" s="43"/>
      <c r="K130" s="44" t="e">
        <f t="shared" ref="K130:K184" si="9">IF(C130="Vacant","",IF(C130="Manager","",IF(C130="Market Rate","",IF(I130=1,H130*0.7,IF(I130=2,H130*0.8,IF(I130=3,H130*0.9,IF(I130=4,H130,IF(I130=5,H130*1.08,IF(I130=6,H130*1.16,IF(I130=7,H130*1.24,H130*1.32)))))))*2)))</f>
        <v>#N/A</v>
      </c>
      <c r="L130" s="129" t="e">
        <f t="shared" si="8"/>
        <v>#N/A</v>
      </c>
      <c r="M130" s="128" t="e" cm="1">
        <f t="array" aca="1" ref="M130" ca="1">IF(C130="Vacant","Vacant",IF(C130="Manager","Manager",IF(C130="Market Rate","Market Rate",IF(L130&lt;&gt; "", L130, IF(I130&lt;=4, INDEX(USDA_Buckets, MATCH(MIN(IF(INDIRECT("USDA_" &amp; G130 &amp; "_4P")&gt;=J130, INDIRECT("USDA_" &amp; G130 &amp; "_4P"))), INDIRECT("USDA_" &amp; G130 &amp; "_4P"), 0), 1), INDEX(USDA_Buckets, MATCH(MIN(IF(INDIRECT("USDA_" &amp; G130 &amp; "_5P")&gt;=J130, INDIRECT("USDA_" &amp; G130 &amp; "_5P"))), INDIRECT("USDA_" &amp; G130 &amp; "_5P"), 0), 1))))))</f>
        <v>#N/A</v>
      </c>
      <c r="N130" s="45"/>
      <c r="O130" s="46"/>
    </row>
    <row r="131" spans="1:15" ht="15" thickBot="1" x14ac:dyDescent="0.25">
      <c r="A131" s="49">
        <v>103</v>
      </c>
      <c r="B131" s="38" t="str">
        <f t="shared" si="7"/>
        <v>Enter Tenant Name</v>
      </c>
      <c r="C131" s="39"/>
      <c r="D131" s="40"/>
      <c r="E131" s="97"/>
      <c r="F131" s="42"/>
      <c r="G131" s="197" t="str" cm="1">
        <f t="array" ref="G131">IF(C131&lt;&gt;"",C131,IF(F131="","",IF(YEAR(F131)&lt;2021,TEXT(F131,"yyyy"),INDEX(Effective_Date_Year, MATCH(MAX(IF(Effective_Date&lt;=F131, Effective_Date)), Effective_Date, 0), 1))))</f>
        <v/>
      </c>
      <c r="H131" s="198" t="e">
        <f>INDEX('Income Limits'!$C$3:$AH$372,MATCH('Rent Roll Worksheet'!$M$7,County,0),MATCH(G131,Year,1))</f>
        <v>#N/A</v>
      </c>
      <c r="I131" s="41"/>
      <c r="J131" s="43"/>
      <c r="K131" s="44" t="e">
        <f t="shared" si="9"/>
        <v>#N/A</v>
      </c>
      <c r="L131" s="129" t="e">
        <f t="shared" si="8"/>
        <v>#N/A</v>
      </c>
      <c r="M131" s="128" t="e" cm="1">
        <f t="array" aca="1" ref="M131" ca="1">IF(C131="Vacant","Vacant",IF(C131="Manager","Manager",IF(C131="Market Rate","Market Rate",IF(L131&lt;&gt; "", L131, IF(I131&lt;=4, INDEX(USDA_Buckets, MATCH(MIN(IF(INDIRECT("USDA_" &amp; G131 &amp; "_4P")&gt;=J131, INDIRECT("USDA_" &amp; G131 &amp; "_4P"))), INDIRECT("USDA_" &amp; G131 &amp; "_4P"), 0), 1), INDEX(USDA_Buckets, MATCH(MIN(IF(INDIRECT("USDA_" &amp; G131 &amp; "_5P")&gt;=J131, INDIRECT("USDA_" &amp; G131 &amp; "_5P"))), INDIRECT("USDA_" &amp; G131 &amp; "_5P"), 0), 1))))))</f>
        <v>#N/A</v>
      </c>
      <c r="N131" s="45"/>
      <c r="O131" s="46"/>
    </row>
    <row r="132" spans="1:15" ht="15" thickBot="1" x14ac:dyDescent="0.25">
      <c r="A132" s="49">
        <v>104</v>
      </c>
      <c r="B132" s="38" t="str">
        <f t="shared" si="7"/>
        <v>Enter Tenant Name</v>
      </c>
      <c r="C132" s="39"/>
      <c r="D132" s="40"/>
      <c r="E132" s="97"/>
      <c r="F132" s="42"/>
      <c r="G132" s="197" t="str" cm="1">
        <f t="array" ref="G132">IF(C132&lt;&gt;"",C132,IF(F132="","",IF(YEAR(F132)&lt;2021,TEXT(F132,"yyyy"),INDEX(Effective_Date_Year, MATCH(MAX(IF(Effective_Date&lt;=F132, Effective_Date)), Effective_Date, 0), 1))))</f>
        <v/>
      </c>
      <c r="H132" s="198" t="e">
        <f>INDEX('Income Limits'!$C$3:$AH$372,MATCH('Rent Roll Worksheet'!$M$7,County,0),MATCH(G132,Year,1))</f>
        <v>#N/A</v>
      </c>
      <c r="I132" s="41"/>
      <c r="J132" s="43"/>
      <c r="K132" s="44" t="e">
        <f t="shared" si="9"/>
        <v>#N/A</v>
      </c>
      <c r="L132" s="129" t="e">
        <f t="shared" si="8"/>
        <v>#N/A</v>
      </c>
      <c r="M132" s="128" t="e" cm="1">
        <f t="array" aca="1" ref="M132" ca="1">IF(C132="Vacant","Vacant",IF(C132="Manager","Manager",IF(C132="Market Rate","Market Rate",IF(L132&lt;&gt; "", L132, IF(I132&lt;=4, INDEX(USDA_Buckets, MATCH(MIN(IF(INDIRECT("USDA_" &amp; G132 &amp; "_4P")&gt;=J132, INDIRECT("USDA_" &amp; G132 &amp; "_4P"))), INDIRECT("USDA_" &amp; G132 &amp; "_4P"), 0), 1), INDEX(USDA_Buckets, MATCH(MIN(IF(INDIRECT("USDA_" &amp; G132 &amp; "_5P")&gt;=J132, INDIRECT("USDA_" &amp; G132 &amp; "_5P"))), INDIRECT("USDA_" &amp; G132 &amp; "_5P"), 0), 1))))))</f>
        <v>#N/A</v>
      </c>
      <c r="N132" s="45"/>
      <c r="O132" s="46"/>
    </row>
    <row r="133" spans="1:15" ht="15" thickBot="1" x14ac:dyDescent="0.25">
      <c r="A133" s="49">
        <v>105</v>
      </c>
      <c r="B133" s="38" t="str">
        <f t="shared" si="7"/>
        <v>Enter Tenant Name</v>
      </c>
      <c r="C133" s="39"/>
      <c r="D133" s="40"/>
      <c r="E133" s="97"/>
      <c r="F133" s="42"/>
      <c r="G133" s="197" t="str" cm="1">
        <f t="array" ref="G133">IF(C133&lt;&gt;"",C133,IF(F133="","",IF(YEAR(F133)&lt;2021,TEXT(F133,"yyyy"),INDEX(Effective_Date_Year, MATCH(MAX(IF(Effective_Date&lt;=F133, Effective_Date)), Effective_Date, 0), 1))))</f>
        <v/>
      </c>
      <c r="H133" s="198" t="e">
        <f>INDEX('Income Limits'!$C$3:$AH$372,MATCH('Rent Roll Worksheet'!$M$7,County,0),MATCH(G133,Year,1))</f>
        <v>#N/A</v>
      </c>
      <c r="I133" s="41"/>
      <c r="J133" s="43"/>
      <c r="K133" s="44" t="e">
        <f t="shared" si="9"/>
        <v>#N/A</v>
      </c>
      <c r="L133" s="129" t="e">
        <f t="shared" si="8"/>
        <v>#N/A</v>
      </c>
      <c r="M133" s="128" t="e" cm="1">
        <f t="array" aca="1" ref="M133" ca="1">IF(C133="Vacant","Vacant",IF(C133="Manager","Manager",IF(C133="Market Rate","Market Rate",IF(L133&lt;&gt; "", L133, IF(I133&lt;=4, INDEX(USDA_Buckets, MATCH(MIN(IF(INDIRECT("USDA_" &amp; G133 &amp; "_4P")&gt;=J133, INDIRECT("USDA_" &amp; G133 &amp; "_4P"))), INDIRECT("USDA_" &amp; G133 &amp; "_4P"), 0), 1), INDEX(USDA_Buckets, MATCH(MIN(IF(INDIRECT("USDA_" &amp; G133 &amp; "_5P")&gt;=J133, INDIRECT("USDA_" &amp; G133 &amp; "_5P"))), INDIRECT("USDA_" &amp; G133 &amp; "_5P"), 0), 1))))))</f>
        <v>#N/A</v>
      </c>
      <c r="N133" s="45"/>
      <c r="O133" s="46"/>
    </row>
    <row r="134" spans="1:15" ht="15" thickBot="1" x14ac:dyDescent="0.25">
      <c r="A134" s="49">
        <v>106</v>
      </c>
      <c r="B134" s="38" t="str">
        <f t="shared" si="7"/>
        <v>Enter Tenant Name</v>
      </c>
      <c r="C134" s="39"/>
      <c r="D134" s="40"/>
      <c r="E134" s="97"/>
      <c r="F134" s="42"/>
      <c r="G134" s="197" t="str" cm="1">
        <f t="array" ref="G134">IF(C134&lt;&gt;"",C134,IF(F134="","",IF(YEAR(F134)&lt;2021,TEXT(F134,"yyyy"),INDEX(Effective_Date_Year, MATCH(MAX(IF(Effective_Date&lt;=F134, Effective_Date)), Effective_Date, 0), 1))))</f>
        <v/>
      </c>
      <c r="H134" s="198" t="e">
        <f>INDEX('Income Limits'!$C$3:$AH$372,MATCH('Rent Roll Worksheet'!$M$7,County,0),MATCH(G134,Year,1))</f>
        <v>#N/A</v>
      </c>
      <c r="I134" s="41"/>
      <c r="J134" s="43"/>
      <c r="K134" s="44" t="e">
        <f t="shared" si="9"/>
        <v>#N/A</v>
      </c>
      <c r="L134" s="129" t="e">
        <f t="shared" si="8"/>
        <v>#N/A</v>
      </c>
      <c r="M134" s="128" t="e" cm="1">
        <f t="array" aca="1" ref="M134" ca="1">IF(C134="Vacant","Vacant",IF(C134="Manager","Manager",IF(C134="Market Rate","Market Rate",IF(L134&lt;&gt; "", L134, IF(I134&lt;=4, INDEX(USDA_Buckets, MATCH(MIN(IF(INDIRECT("USDA_" &amp; G134 &amp; "_4P")&gt;=J134, INDIRECT("USDA_" &amp; G134 &amp; "_4P"))), INDIRECT("USDA_" &amp; G134 &amp; "_4P"), 0), 1), INDEX(USDA_Buckets, MATCH(MIN(IF(INDIRECT("USDA_" &amp; G134 &amp; "_5P")&gt;=J134, INDIRECT("USDA_" &amp; G134 &amp; "_5P"))), INDIRECT("USDA_" &amp; G134 &amp; "_5P"), 0), 1))))))</f>
        <v>#N/A</v>
      </c>
      <c r="N134" s="45"/>
      <c r="O134" s="46"/>
    </row>
    <row r="135" spans="1:15" ht="15" thickBot="1" x14ac:dyDescent="0.25">
      <c r="A135" s="49">
        <v>107</v>
      </c>
      <c r="B135" s="38" t="str">
        <f t="shared" si="7"/>
        <v>Enter Tenant Name</v>
      </c>
      <c r="C135" s="39"/>
      <c r="D135" s="40"/>
      <c r="E135" s="97"/>
      <c r="F135" s="42"/>
      <c r="G135" s="197" t="str" cm="1">
        <f t="array" ref="G135">IF(C135&lt;&gt;"",C135,IF(F135="","",IF(YEAR(F135)&lt;2021,TEXT(F135,"yyyy"),INDEX(Effective_Date_Year, MATCH(MAX(IF(Effective_Date&lt;=F135, Effective_Date)), Effective_Date, 0), 1))))</f>
        <v/>
      </c>
      <c r="H135" s="198" t="e">
        <f>INDEX('Income Limits'!$C$3:$AH$372,MATCH('Rent Roll Worksheet'!$M$7,County,0),MATCH(G135,Year,1))</f>
        <v>#N/A</v>
      </c>
      <c r="I135" s="41"/>
      <c r="J135" s="43"/>
      <c r="K135" s="44" t="e">
        <f t="shared" si="9"/>
        <v>#N/A</v>
      </c>
      <c r="L135" s="129" t="e">
        <f t="shared" si="8"/>
        <v>#N/A</v>
      </c>
      <c r="M135" s="128" t="e" cm="1">
        <f t="array" aca="1" ref="M135" ca="1">IF(C135="Vacant","Vacant",IF(C135="Manager","Manager",IF(C135="Market Rate","Market Rate",IF(L135&lt;&gt; "", L135, IF(I135&lt;=4, INDEX(USDA_Buckets, MATCH(MIN(IF(INDIRECT("USDA_" &amp; G135 &amp; "_4P")&gt;=J135, INDIRECT("USDA_" &amp; G135 &amp; "_4P"))), INDIRECT("USDA_" &amp; G135 &amp; "_4P"), 0), 1), INDEX(USDA_Buckets, MATCH(MIN(IF(INDIRECT("USDA_" &amp; G135 &amp; "_5P")&gt;=J135, INDIRECT("USDA_" &amp; G135 &amp; "_5P"))), INDIRECT("USDA_" &amp; G135 &amp; "_5P"), 0), 1))))))</f>
        <v>#N/A</v>
      </c>
      <c r="N135" s="45"/>
      <c r="O135" s="46"/>
    </row>
    <row r="136" spans="1:15" ht="15" thickBot="1" x14ac:dyDescent="0.25">
      <c r="A136" s="49">
        <v>108</v>
      </c>
      <c r="B136" s="38" t="str">
        <f t="shared" si="7"/>
        <v>Enter Tenant Name</v>
      </c>
      <c r="C136" s="39"/>
      <c r="D136" s="40"/>
      <c r="E136" s="97"/>
      <c r="F136" s="42"/>
      <c r="G136" s="197" t="str" cm="1">
        <f t="array" ref="G136">IF(C136&lt;&gt;"",C136,IF(F136="","",IF(YEAR(F136)&lt;2021,TEXT(F136,"yyyy"),INDEX(Effective_Date_Year, MATCH(MAX(IF(Effective_Date&lt;=F136, Effective_Date)), Effective_Date, 0), 1))))</f>
        <v/>
      </c>
      <c r="H136" s="198" t="e">
        <f>INDEX('Income Limits'!$C$3:$AH$372,MATCH('Rent Roll Worksheet'!$M$7,County,0),MATCH(G136,Year,1))</f>
        <v>#N/A</v>
      </c>
      <c r="I136" s="41"/>
      <c r="J136" s="43"/>
      <c r="K136" s="44" t="e">
        <f t="shared" si="9"/>
        <v>#N/A</v>
      </c>
      <c r="L136" s="129" t="e">
        <f t="shared" si="8"/>
        <v>#N/A</v>
      </c>
      <c r="M136" s="128" t="e" cm="1">
        <f t="array" aca="1" ref="M136" ca="1">IF(C136="Vacant","Vacant",IF(C136="Manager","Manager",IF(C136="Market Rate","Market Rate",IF(L136&lt;&gt; "", L136, IF(I136&lt;=4, INDEX(USDA_Buckets, MATCH(MIN(IF(INDIRECT("USDA_" &amp; G136 &amp; "_4P")&gt;=J136, INDIRECT("USDA_" &amp; G136 &amp; "_4P"))), INDIRECT("USDA_" &amp; G136 &amp; "_4P"), 0), 1), INDEX(USDA_Buckets, MATCH(MIN(IF(INDIRECT("USDA_" &amp; G136 &amp; "_5P")&gt;=J136, INDIRECT("USDA_" &amp; G136 &amp; "_5P"))), INDIRECT("USDA_" &amp; G136 &amp; "_5P"), 0), 1))))))</f>
        <v>#N/A</v>
      </c>
      <c r="N136" s="45"/>
      <c r="O136" s="46"/>
    </row>
    <row r="137" spans="1:15" ht="15" thickBot="1" x14ac:dyDescent="0.25">
      <c r="A137" s="49">
        <v>109</v>
      </c>
      <c r="B137" s="38" t="str">
        <f t="shared" si="7"/>
        <v>Enter Tenant Name</v>
      </c>
      <c r="C137" s="39"/>
      <c r="D137" s="40"/>
      <c r="E137" s="97"/>
      <c r="F137" s="42"/>
      <c r="G137" s="197" t="str" cm="1">
        <f t="array" ref="G137">IF(C137&lt;&gt;"",C137,IF(F137="","",IF(YEAR(F137)&lt;2021,TEXT(F137,"yyyy"),INDEX(Effective_Date_Year, MATCH(MAX(IF(Effective_Date&lt;=F137, Effective_Date)), Effective_Date, 0), 1))))</f>
        <v/>
      </c>
      <c r="H137" s="198" t="e">
        <f>INDEX('Income Limits'!$C$3:$AH$372,MATCH('Rent Roll Worksheet'!$M$7,County,0),MATCH(G137,Year,1))</f>
        <v>#N/A</v>
      </c>
      <c r="I137" s="41"/>
      <c r="J137" s="43"/>
      <c r="K137" s="44" t="e">
        <f t="shared" si="9"/>
        <v>#N/A</v>
      </c>
      <c r="L137" s="129" t="e">
        <f t="shared" si="8"/>
        <v>#N/A</v>
      </c>
      <c r="M137" s="128" t="e" cm="1">
        <f t="array" aca="1" ref="M137" ca="1">IF(C137="Vacant","Vacant",IF(C137="Manager","Manager",IF(C137="Market Rate","Market Rate",IF(L137&lt;&gt; "", L137, IF(I137&lt;=4, INDEX(USDA_Buckets, MATCH(MIN(IF(INDIRECT("USDA_" &amp; G137 &amp; "_4P")&gt;=J137, INDIRECT("USDA_" &amp; G137 &amp; "_4P"))), INDIRECT("USDA_" &amp; G137 &amp; "_4P"), 0), 1), INDEX(USDA_Buckets, MATCH(MIN(IF(INDIRECT("USDA_" &amp; G137 &amp; "_5P")&gt;=J137, INDIRECT("USDA_" &amp; G137 &amp; "_5P"))), INDIRECT("USDA_" &amp; G137 &amp; "_5P"), 0), 1))))))</f>
        <v>#N/A</v>
      </c>
      <c r="N137" s="45"/>
      <c r="O137" s="46"/>
    </row>
    <row r="138" spans="1:15" ht="15" thickBot="1" x14ac:dyDescent="0.25">
      <c r="A138" s="60">
        <v>110</v>
      </c>
      <c r="B138" s="61" t="str">
        <f t="shared" si="7"/>
        <v>Enter Tenant Name</v>
      </c>
      <c r="C138" s="138"/>
      <c r="D138" s="62"/>
      <c r="E138" s="98"/>
      <c r="F138" s="64"/>
      <c r="G138" s="199" t="str" cm="1">
        <f t="array" ref="G138">IF(C138&lt;&gt;"",C138,IF(F138="","",IF(YEAR(F138)&lt;2021,TEXT(F138,"yyyy"),INDEX(Effective_Date_Year, MATCH(MAX(IF(Effective_Date&lt;=F138, Effective_Date)), Effective_Date, 0), 1))))</f>
        <v/>
      </c>
      <c r="H138" s="198" t="e">
        <f>INDEX('Income Limits'!$C$3:$AH$372,MATCH('Rent Roll Worksheet'!$M$7,County,0),MATCH(G138,Year,1))</f>
        <v>#N/A</v>
      </c>
      <c r="I138" s="63"/>
      <c r="J138" s="65"/>
      <c r="K138" s="139" t="e">
        <f t="shared" si="9"/>
        <v>#N/A</v>
      </c>
      <c r="L138" s="261" t="e">
        <f t="shared" si="8"/>
        <v>#N/A</v>
      </c>
      <c r="M138" s="131" t="e" cm="1">
        <f t="array" aca="1" ref="M138" ca="1">IF(C138="Vacant","Vacant",IF(C138="Manager","Manager",IF(C138="Market Rate","Market Rate",IF(L138&lt;&gt; "", L138, IF(I138&lt;=4, INDEX(USDA_Buckets, MATCH(MIN(IF(INDIRECT("USDA_" &amp; G138 &amp; "_4P")&gt;=J138, INDIRECT("USDA_" &amp; G138 &amp; "_4P"))), INDIRECT("USDA_" &amp; G138 &amp; "_4P"), 0), 1), INDEX(USDA_Buckets, MATCH(MIN(IF(INDIRECT("USDA_" &amp; G138 &amp; "_5P")&gt;=J138, INDIRECT("USDA_" &amp; G138 &amp; "_5P"))), INDIRECT("USDA_" &amp; G138 &amp; "_5P"), 0), 1))))))</f>
        <v>#N/A</v>
      </c>
      <c r="N138" s="66"/>
      <c r="O138" s="67"/>
    </row>
    <row r="139" spans="1:15" ht="15" thickBot="1" x14ac:dyDescent="0.25">
      <c r="A139" s="49">
        <v>111</v>
      </c>
      <c r="B139" s="38" t="str">
        <f t="shared" si="7"/>
        <v>Enter Tenant Name</v>
      </c>
      <c r="C139" s="39"/>
      <c r="D139" s="40"/>
      <c r="E139" s="97"/>
      <c r="F139" s="42"/>
      <c r="G139" s="197" t="str" cm="1">
        <f t="array" ref="G139">IF(C139&lt;&gt;"",C139,IF(F139="","",IF(YEAR(F139)&lt;2021,TEXT(F139,"yyyy"),INDEX(Effective_Date_Year, MATCH(MAX(IF(Effective_Date&lt;=F139, Effective_Date)), Effective_Date, 0), 1))))</f>
        <v/>
      </c>
      <c r="H139" s="200" t="e">
        <f>INDEX('Income Limits'!$C$3:$AH$372,MATCH('Rent Roll Worksheet'!$M$7,County,0),MATCH(G139,Year,1))</f>
        <v>#N/A</v>
      </c>
      <c r="I139" s="41"/>
      <c r="J139" s="43"/>
      <c r="K139" s="44" t="e">
        <f t="shared" si="9"/>
        <v>#N/A</v>
      </c>
      <c r="L139" s="129" t="e">
        <f t="shared" si="8"/>
        <v>#N/A</v>
      </c>
      <c r="M139" s="130" t="e" cm="1">
        <f t="array" aca="1" ref="M139" ca="1">IF(C139="Vacant","Vacant",IF(C139="Manager","Manager",IF(C139="Market Rate","Market Rate",IF(L139&lt;&gt; "", L139, IF(I139&lt;=4, INDEX(USDA_Buckets, MATCH(MIN(IF(INDIRECT("USDA_" &amp; G139 &amp; "_4P")&gt;=J139, INDIRECT("USDA_" &amp; G139 &amp; "_4P"))), INDIRECT("USDA_" &amp; G139 &amp; "_4P"), 0), 1), INDEX(USDA_Buckets, MATCH(MIN(IF(INDIRECT("USDA_" &amp; G139 &amp; "_5P")&gt;=J139, INDIRECT("USDA_" &amp; G139 &amp; "_5P"))), INDIRECT("USDA_" &amp; G139 &amp; "_5P"), 0), 1))))))</f>
        <v>#N/A</v>
      </c>
      <c r="N139" s="45"/>
      <c r="O139" s="46"/>
    </row>
    <row r="140" spans="1:15" ht="15" thickBot="1" x14ac:dyDescent="0.25">
      <c r="A140" s="49">
        <v>112</v>
      </c>
      <c r="B140" s="38" t="str">
        <f t="shared" si="7"/>
        <v>Enter Tenant Name</v>
      </c>
      <c r="C140" s="39"/>
      <c r="D140" s="40"/>
      <c r="E140" s="97"/>
      <c r="F140" s="42"/>
      <c r="G140" s="197" t="str" cm="1">
        <f t="array" ref="G140">IF(C140&lt;&gt;"",C140,IF(F140="","",IF(YEAR(F140)&lt;2021,TEXT(F140,"yyyy"),INDEX(Effective_Date_Year, MATCH(MAX(IF(Effective_Date&lt;=F140, Effective_Date)), Effective_Date, 0), 1))))</f>
        <v/>
      </c>
      <c r="H140" s="198" t="e">
        <f>INDEX('Income Limits'!$C$3:$AH$372,MATCH('Rent Roll Worksheet'!$M$7,County,0),MATCH(G140,Year,1))</f>
        <v>#N/A</v>
      </c>
      <c r="I140" s="41"/>
      <c r="J140" s="43"/>
      <c r="K140" s="44" t="e">
        <f t="shared" si="9"/>
        <v>#N/A</v>
      </c>
      <c r="L140" s="129" t="e">
        <f t="shared" si="8"/>
        <v>#N/A</v>
      </c>
      <c r="M140" s="128" t="e" cm="1">
        <f t="array" aca="1" ref="M140" ca="1">IF(C140="Vacant","Vacant",IF(C140="Manager","Manager",IF(C140="Market Rate","Market Rate",IF(L140&lt;&gt; "", L140, IF(I140&lt;=4, INDEX(USDA_Buckets, MATCH(MIN(IF(INDIRECT("USDA_" &amp; G140 &amp; "_4P")&gt;=J140, INDIRECT("USDA_" &amp; G140 &amp; "_4P"))), INDIRECT("USDA_" &amp; G140 &amp; "_4P"), 0), 1), INDEX(USDA_Buckets, MATCH(MIN(IF(INDIRECT("USDA_" &amp; G140 &amp; "_5P")&gt;=J140, INDIRECT("USDA_" &amp; G140 &amp; "_5P"))), INDIRECT("USDA_" &amp; G140 &amp; "_5P"), 0), 1))))))</f>
        <v>#N/A</v>
      </c>
      <c r="N140" s="45"/>
      <c r="O140" s="46"/>
    </row>
    <row r="141" spans="1:15" ht="15" thickBot="1" x14ac:dyDescent="0.25">
      <c r="A141" s="49">
        <v>113</v>
      </c>
      <c r="B141" s="38" t="str">
        <f t="shared" si="7"/>
        <v>Enter Tenant Name</v>
      </c>
      <c r="C141" s="39"/>
      <c r="D141" s="40"/>
      <c r="E141" s="97"/>
      <c r="F141" s="42"/>
      <c r="G141" s="197" t="str" cm="1">
        <f t="array" ref="G141">IF(C141&lt;&gt;"",C141,IF(F141="","",IF(YEAR(F141)&lt;2021,TEXT(F141,"yyyy"),INDEX(Effective_Date_Year, MATCH(MAX(IF(Effective_Date&lt;=F141, Effective_Date)), Effective_Date, 0), 1))))</f>
        <v/>
      </c>
      <c r="H141" s="198" t="e">
        <f>INDEX('Income Limits'!$C$3:$AH$372,MATCH('Rent Roll Worksheet'!$M$7,County,0),MATCH(G141,Year,1))</f>
        <v>#N/A</v>
      </c>
      <c r="I141" s="41"/>
      <c r="J141" s="43"/>
      <c r="K141" s="44" t="e">
        <f t="shared" si="9"/>
        <v>#N/A</v>
      </c>
      <c r="L141" s="129" t="e">
        <f t="shared" si="8"/>
        <v>#N/A</v>
      </c>
      <c r="M141" s="128" t="e" cm="1">
        <f t="array" aca="1" ref="M141" ca="1">IF(C141="Vacant","Vacant",IF(C141="Manager","Manager",IF(C141="Market Rate","Market Rate",IF(L141&lt;&gt; "", L141, IF(I141&lt;=4, INDEX(USDA_Buckets, MATCH(MIN(IF(INDIRECT("USDA_" &amp; G141 &amp; "_4P")&gt;=J141, INDIRECT("USDA_" &amp; G141 &amp; "_4P"))), INDIRECT("USDA_" &amp; G141 &amp; "_4P"), 0), 1), INDEX(USDA_Buckets, MATCH(MIN(IF(INDIRECT("USDA_" &amp; G141 &amp; "_5P")&gt;=J141, INDIRECT("USDA_" &amp; G141 &amp; "_5P"))), INDIRECT("USDA_" &amp; G141 &amp; "_5P"), 0), 1))))))</f>
        <v>#N/A</v>
      </c>
      <c r="N141" s="45"/>
      <c r="O141" s="46"/>
    </row>
    <row r="142" spans="1:15" ht="15" thickBot="1" x14ac:dyDescent="0.25">
      <c r="A142" s="49">
        <v>114</v>
      </c>
      <c r="B142" s="38" t="str">
        <f t="shared" si="7"/>
        <v>Enter Tenant Name</v>
      </c>
      <c r="C142" s="39"/>
      <c r="D142" s="40"/>
      <c r="E142" s="97"/>
      <c r="F142" s="42"/>
      <c r="G142" s="197" t="str" cm="1">
        <f t="array" ref="G142">IF(C142&lt;&gt;"",C142,IF(F142="","",IF(YEAR(F142)&lt;2021,TEXT(F142,"yyyy"),INDEX(Effective_Date_Year, MATCH(MAX(IF(Effective_Date&lt;=F142, Effective_Date)), Effective_Date, 0), 1))))</f>
        <v/>
      </c>
      <c r="H142" s="198" t="e">
        <f>INDEX('Income Limits'!$C$3:$AH$372,MATCH('Rent Roll Worksheet'!$M$7,County,0),MATCH(G142,Year,1))</f>
        <v>#N/A</v>
      </c>
      <c r="I142" s="41"/>
      <c r="J142" s="43"/>
      <c r="K142" s="44" t="e">
        <f t="shared" si="9"/>
        <v>#N/A</v>
      </c>
      <c r="L142" s="129" t="e">
        <f t="shared" si="8"/>
        <v>#N/A</v>
      </c>
      <c r="M142" s="128" t="e" cm="1">
        <f t="array" aca="1" ref="M142" ca="1">IF(C142="Vacant","Vacant",IF(C142="Manager","Manager",IF(C142="Market Rate","Market Rate",IF(L142&lt;&gt; "", L142, IF(I142&lt;=4, INDEX(USDA_Buckets, MATCH(MIN(IF(INDIRECT("USDA_" &amp; G142 &amp; "_4P")&gt;=J142, INDIRECT("USDA_" &amp; G142 &amp; "_4P"))), INDIRECT("USDA_" &amp; G142 &amp; "_4P"), 0), 1), INDEX(USDA_Buckets, MATCH(MIN(IF(INDIRECT("USDA_" &amp; G142 &amp; "_5P")&gt;=J142, INDIRECT("USDA_" &amp; G142 &amp; "_5P"))), INDIRECT("USDA_" &amp; G142 &amp; "_5P"), 0), 1))))))</f>
        <v>#N/A</v>
      </c>
      <c r="N142" s="45"/>
      <c r="O142" s="46"/>
    </row>
    <row r="143" spans="1:15" ht="15" thickBot="1" x14ac:dyDescent="0.25">
      <c r="A143" s="49">
        <v>115</v>
      </c>
      <c r="B143" s="38" t="str">
        <f t="shared" si="7"/>
        <v>Enter Tenant Name</v>
      </c>
      <c r="C143" s="39"/>
      <c r="D143" s="40"/>
      <c r="E143" s="97"/>
      <c r="F143" s="42"/>
      <c r="G143" s="197" t="str" cm="1">
        <f t="array" ref="G143">IF(C143&lt;&gt;"",C143,IF(F143="","",IF(YEAR(F143)&lt;2021,TEXT(F143,"yyyy"),INDEX(Effective_Date_Year, MATCH(MAX(IF(Effective_Date&lt;=F143, Effective_Date)), Effective_Date, 0), 1))))</f>
        <v/>
      </c>
      <c r="H143" s="198" t="e">
        <f>INDEX('Income Limits'!$C$3:$AH$372,MATCH('Rent Roll Worksheet'!$M$7,County,0),MATCH(G143,Year,1))</f>
        <v>#N/A</v>
      </c>
      <c r="I143" s="41"/>
      <c r="J143" s="43"/>
      <c r="K143" s="44" t="e">
        <f t="shared" si="9"/>
        <v>#N/A</v>
      </c>
      <c r="L143" s="129" t="e">
        <f t="shared" si="8"/>
        <v>#N/A</v>
      </c>
      <c r="M143" s="128" t="e" cm="1">
        <f t="array" aca="1" ref="M143" ca="1">IF(C143="Vacant","Vacant",IF(C143="Manager","Manager",IF(C143="Market Rate","Market Rate",IF(L143&lt;&gt; "", L143, IF(I143&lt;=4, INDEX(USDA_Buckets, MATCH(MIN(IF(INDIRECT("USDA_" &amp; G143 &amp; "_4P")&gt;=J143, INDIRECT("USDA_" &amp; G143 &amp; "_4P"))), INDIRECT("USDA_" &amp; G143 &amp; "_4P"), 0), 1), INDEX(USDA_Buckets, MATCH(MIN(IF(INDIRECT("USDA_" &amp; G143 &amp; "_5P")&gt;=J143, INDIRECT("USDA_" &amp; G143 &amp; "_5P"))), INDIRECT("USDA_" &amp; G143 &amp; "_5P"), 0), 1))))))</f>
        <v>#N/A</v>
      </c>
      <c r="N143" s="45"/>
      <c r="O143" s="46"/>
    </row>
    <row r="144" spans="1:15" ht="15" thickBot="1" x14ac:dyDescent="0.25">
      <c r="A144" s="49">
        <v>116</v>
      </c>
      <c r="B144" s="38" t="str">
        <f t="shared" si="7"/>
        <v>Enter Tenant Name</v>
      </c>
      <c r="C144" s="39"/>
      <c r="D144" s="40"/>
      <c r="E144" s="97"/>
      <c r="F144" s="42"/>
      <c r="G144" s="197" t="str" cm="1">
        <f t="array" ref="G144">IF(C144&lt;&gt;"",C144,IF(F144="","",IF(YEAR(F144)&lt;2021,TEXT(F144,"yyyy"),INDEX(Effective_Date_Year, MATCH(MAX(IF(Effective_Date&lt;=F144, Effective_Date)), Effective_Date, 0), 1))))</f>
        <v/>
      </c>
      <c r="H144" s="198" t="e">
        <f>INDEX('Income Limits'!$C$3:$AH$372,MATCH('Rent Roll Worksheet'!$M$7,County,0),MATCH(G144,Year,1))</f>
        <v>#N/A</v>
      </c>
      <c r="I144" s="41"/>
      <c r="J144" s="43"/>
      <c r="K144" s="44" t="e">
        <f t="shared" si="9"/>
        <v>#N/A</v>
      </c>
      <c r="L144" s="129" t="e">
        <f t="shared" si="8"/>
        <v>#N/A</v>
      </c>
      <c r="M144" s="128" t="e" cm="1">
        <f t="array" aca="1" ref="M144" ca="1">IF(C144="Vacant","Vacant",IF(C144="Manager","Manager",IF(C144="Market Rate","Market Rate",IF(L144&lt;&gt; "", L144, IF(I144&lt;=4, INDEX(USDA_Buckets, MATCH(MIN(IF(INDIRECT("USDA_" &amp; G144 &amp; "_4P")&gt;=J144, INDIRECT("USDA_" &amp; G144 &amp; "_4P"))), INDIRECT("USDA_" &amp; G144 &amp; "_4P"), 0), 1), INDEX(USDA_Buckets, MATCH(MIN(IF(INDIRECT("USDA_" &amp; G144 &amp; "_5P")&gt;=J144, INDIRECT("USDA_" &amp; G144 &amp; "_5P"))), INDIRECT("USDA_" &amp; G144 &amp; "_5P"), 0), 1))))))</f>
        <v>#N/A</v>
      </c>
      <c r="N144" s="45"/>
      <c r="O144" s="46"/>
    </row>
    <row r="145" spans="1:15" ht="15" thickBot="1" x14ac:dyDescent="0.25">
      <c r="A145" s="49">
        <v>117</v>
      </c>
      <c r="B145" s="38" t="str">
        <f t="shared" si="7"/>
        <v>Enter Tenant Name</v>
      </c>
      <c r="C145" s="39"/>
      <c r="D145" s="40"/>
      <c r="E145" s="97"/>
      <c r="F145" s="42"/>
      <c r="G145" s="197" t="str" cm="1">
        <f t="array" ref="G145">IF(C145&lt;&gt;"",C145,IF(F145="","",IF(YEAR(F145)&lt;2021,TEXT(F145,"yyyy"),INDEX(Effective_Date_Year, MATCH(MAX(IF(Effective_Date&lt;=F145, Effective_Date)), Effective_Date, 0), 1))))</f>
        <v/>
      </c>
      <c r="H145" s="198" t="e">
        <f>INDEX('Income Limits'!$C$3:$AH$372,MATCH('Rent Roll Worksheet'!$M$7,County,0),MATCH(G145,Year,1))</f>
        <v>#N/A</v>
      </c>
      <c r="I145" s="41"/>
      <c r="J145" s="43"/>
      <c r="K145" s="44" t="e">
        <f t="shared" si="9"/>
        <v>#N/A</v>
      </c>
      <c r="L145" s="129" t="e">
        <f t="shared" si="8"/>
        <v>#N/A</v>
      </c>
      <c r="M145" s="128" t="e" cm="1">
        <f t="array" aca="1" ref="M145" ca="1">IF(C145="Vacant","Vacant",IF(C145="Manager","Manager",IF(C145="Market Rate","Market Rate",IF(L145&lt;&gt; "", L145, IF(I145&lt;=4, INDEX(USDA_Buckets, MATCH(MIN(IF(INDIRECT("USDA_" &amp; G145 &amp; "_4P")&gt;=J145, INDIRECT("USDA_" &amp; G145 &amp; "_4P"))), INDIRECT("USDA_" &amp; G145 &amp; "_4P"), 0), 1), INDEX(USDA_Buckets, MATCH(MIN(IF(INDIRECT("USDA_" &amp; G145 &amp; "_5P")&gt;=J145, INDIRECT("USDA_" &amp; G145 &amp; "_5P"))), INDIRECT("USDA_" &amp; G145 &amp; "_5P"), 0), 1))))))</f>
        <v>#N/A</v>
      </c>
      <c r="N145" s="45"/>
      <c r="O145" s="46"/>
    </row>
    <row r="146" spans="1:15" ht="15" thickBot="1" x14ac:dyDescent="0.25">
      <c r="A146" s="49">
        <v>118</v>
      </c>
      <c r="B146" s="38" t="str">
        <f t="shared" si="7"/>
        <v>Enter Tenant Name</v>
      </c>
      <c r="C146" s="39"/>
      <c r="D146" s="40"/>
      <c r="E146" s="97"/>
      <c r="F146" s="42"/>
      <c r="G146" s="197" t="str" cm="1">
        <f t="array" ref="G146">IF(C146&lt;&gt;"",C146,IF(F146="","",IF(YEAR(F146)&lt;2021,TEXT(F146,"yyyy"),INDEX(Effective_Date_Year, MATCH(MAX(IF(Effective_Date&lt;=F146, Effective_Date)), Effective_Date, 0), 1))))</f>
        <v/>
      </c>
      <c r="H146" s="198" t="e">
        <f>INDEX('Income Limits'!$C$3:$AH$372,MATCH('Rent Roll Worksheet'!$M$7,County,0),MATCH(G146,Year,1))</f>
        <v>#N/A</v>
      </c>
      <c r="I146" s="41"/>
      <c r="J146" s="43"/>
      <c r="K146" s="44" t="e">
        <f t="shared" si="9"/>
        <v>#N/A</v>
      </c>
      <c r="L146" s="129" t="e">
        <f t="shared" si="8"/>
        <v>#N/A</v>
      </c>
      <c r="M146" s="128" t="e" cm="1">
        <f t="array" aca="1" ref="M146" ca="1">IF(C146="Vacant","Vacant",IF(C146="Manager","Manager",IF(C146="Market Rate","Market Rate",IF(L146&lt;&gt; "", L146, IF(I146&lt;=4, INDEX(USDA_Buckets, MATCH(MIN(IF(INDIRECT("USDA_" &amp; G146 &amp; "_4P")&gt;=J146, INDIRECT("USDA_" &amp; G146 &amp; "_4P"))), INDIRECT("USDA_" &amp; G146 &amp; "_4P"), 0), 1), INDEX(USDA_Buckets, MATCH(MIN(IF(INDIRECT("USDA_" &amp; G146 &amp; "_5P")&gt;=J146, INDIRECT("USDA_" &amp; G146 &amp; "_5P"))), INDIRECT("USDA_" &amp; G146 &amp; "_5P"), 0), 1))))))</f>
        <v>#N/A</v>
      </c>
      <c r="N146" s="45"/>
      <c r="O146" s="46"/>
    </row>
    <row r="147" spans="1:15" ht="15" thickBot="1" x14ac:dyDescent="0.25">
      <c r="A147" s="49">
        <v>119</v>
      </c>
      <c r="B147" s="38" t="str">
        <f t="shared" si="7"/>
        <v>Enter Tenant Name</v>
      </c>
      <c r="C147" s="39"/>
      <c r="D147" s="40"/>
      <c r="E147" s="97"/>
      <c r="F147" s="42"/>
      <c r="G147" s="197" t="str" cm="1">
        <f t="array" ref="G147">IF(C147&lt;&gt;"",C147,IF(F147="","",IF(YEAR(F147)&lt;2021,TEXT(F147,"yyyy"),INDEX(Effective_Date_Year, MATCH(MAX(IF(Effective_Date&lt;=F147, Effective_Date)), Effective_Date, 0), 1))))</f>
        <v/>
      </c>
      <c r="H147" s="198" t="e">
        <f>INDEX('Income Limits'!$C$3:$AH$372,MATCH('Rent Roll Worksheet'!$M$7,County,0),MATCH(G147,Year,1))</f>
        <v>#N/A</v>
      </c>
      <c r="I147" s="41"/>
      <c r="J147" s="43"/>
      <c r="K147" s="44" t="e">
        <f t="shared" si="9"/>
        <v>#N/A</v>
      </c>
      <c r="L147" s="129" t="e">
        <f t="shared" si="8"/>
        <v>#N/A</v>
      </c>
      <c r="M147" s="128" t="e" cm="1">
        <f t="array" aca="1" ref="M147" ca="1">IF(C147="Vacant","Vacant",IF(C147="Manager","Manager",IF(C147="Market Rate","Market Rate",IF(L147&lt;&gt; "", L147, IF(I147&lt;=4, INDEX(USDA_Buckets, MATCH(MIN(IF(INDIRECT("USDA_" &amp; G147 &amp; "_4P")&gt;=J147, INDIRECT("USDA_" &amp; G147 &amp; "_4P"))), INDIRECT("USDA_" &amp; G147 &amp; "_4P"), 0), 1), INDEX(USDA_Buckets, MATCH(MIN(IF(INDIRECT("USDA_" &amp; G147 &amp; "_5P")&gt;=J147, INDIRECT("USDA_" &amp; G147 &amp; "_5P"))), INDIRECT("USDA_" &amp; G147 &amp; "_5P"), 0), 1))))))</f>
        <v>#N/A</v>
      </c>
      <c r="N147" s="45"/>
      <c r="O147" s="46"/>
    </row>
    <row r="148" spans="1:15" ht="15" thickBot="1" x14ac:dyDescent="0.25">
      <c r="A148" s="60">
        <v>120</v>
      </c>
      <c r="B148" s="61" t="str">
        <f t="shared" si="7"/>
        <v>Enter Tenant Name</v>
      </c>
      <c r="C148" s="138"/>
      <c r="D148" s="62"/>
      <c r="E148" s="98"/>
      <c r="F148" s="64"/>
      <c r="G148" s="199" t="str" cm="1">
        <f t="array" ref="G148">IF(C148&lt;&gt;"",C148,IF(F148="","",IF(YEAR(F148)&lt;2021,TEXT(F148,"yyyy"),INDEX(Effective_Date_Year, MATCH(MAX(IF(Effective_Date&lt;=F148, Effective_Date)), Effective_Date, 0), 1))))</f>
        <v/>
      </c>
      <c r="H148" s="198" t="e">
        <f>INDEX('Income Limits'!$C$3:$AH$372,MATCH('Rent Roll Worksheet'!$M$7,County,0),MATCH(G148,Year,1))</f>
        <v>#N/A</v>
      </c>
      <c r="I148" s="63"/>
      <c r="J148" s="65"/>
      <c r="K148" s="139" t="e">
        <f t="shared" si="9"/>
        <v>#N/A</v>
      </c>
      <c r="L148" s="261" t="e">
        <f t="shared" si="8"/>
        <v>#N/A</v>
      </c>
      <c r="M148" s="131" t="e" cm="1">
        <f t="array" aca="1" ref="M148" ca="1">IF(C148="Vacant","Vacant",IF(C148="Manager","Manager",IF(C148="Market Rate","Market Rate",IF(L148&lt;&gt; "", L148, IF(I148&lt;=4, INDEX(USDA_Buckets, MATCH(MIN(IF(INDIRECT("USDA_" &amp; G148 &amp; "_4P")&gt;=J148, INDIRECT("USDA_" &amp; G148 &amp; "_4P"))), INDIRECT("USDA_" &amp; G148 &amp; "_4P"), 0), 1), INDEX(USDA_Buckets, MATCH(MIN(IF(INDIRECT("USDA_" &amp; G148 &amp; "_5P")&gt;=J148, INDIRECT("USDA_" &amp; G148 &amp; "_5P"))), INDIRECT("USDA_" &amp; G148 &amp; "_5P"), 0), 1))))))</f>
        <v>#N/A</v>
      </c>
      <c r="N148" s="66"/>
      <c r="O148" s="67"/>
    </row>
    <row r="149" spans="1:15" ht="15" thickBot="1" x14ac:dyDescent="0.25">
      <c r="A149" s="49">
        <v>121</v>
      </c>
      <c r="B149" s="38" t="str">
        <f t="shared" si="7"/>
        <v>Enter Tenant Name</v>
      </c>
      <c r="C149" s="39"/>
      <c r="D149" s="40"/>
      <c r="E149" s="97"/>
      <c r="F149" s="42"/>
      <c r="G149" s="197" t="str" cm="1">
        <f t="array" ref="G149">IF(C149&lt;&gt;"",C149,IF(F149="","",IF(YEAR(F149)&lt;2021,TEXT(F149,"yyyy"),INDEX(Effective_Date_Year, MATCH(MAX(IF(Effective_Date&lt;=F149, Effective_Date)), Effective_Date, 0), 1))))</f>
        <v/>
      </c>
      <c r="H149" s="200" t="e">
        <f>INDEX('Income Limits'!$C$3:$AH$372,MATCH('Rent Roll Worksheet'!$M$7,County,0),MATCH(G149,Year,1))</f>
        <v>#N/A</v>
      </c>
      <c r="I149" s="41"/>
      <c r="J149" s="43"/>
      <c r="K149" s="44" t="e">
        <f t="shared" si="9"/>
        <v>#N/A</v>
      </c>
      <c r="L149" s="129" t="e">
        <f t="shared" si="8"/>
        <v>#N/A</v>
      </c>
      <c r="M149" s="130" t="e" cm="1">
        <f t="array" aca="1" ref="M149" ca="1">IF(C149="Vacant","Vacant",IF(C149="Manager","Manager",IF(C149="Market Rate","Market Rate",IF(L149&lt;&gt; "", L149, IF(I149&lt;=4, INDEX(USDA_Buckets, MATCH(MIN(IF(INDIRECT("USDA_" &amp; G149 &amp; "_4P")&gt;=J149, INDIRECT("USDA_" &amp; G149 &amp; "_4P"))), INDIRECT("USDA_" &amp; G149 &amp; "_4P"), 0), 1), INDEX(USDA_Buckets, MATCH(MIN(IF(INDIRECT("USDA_" &amp; G149 &amp; "_5P")&gt;=J149, INDIRECT("USDA_" &amp; G149 &amp; "_5P"))), INDIRECT("USDA_" &amp; G149 &amp; "_5P"), 0), 1))))))</f>
        <v>#N/A</v>
      </c>
      <c r="N149" s="45"/>
      <c r="O149" s="46"/>
    </row>
    <row r="150" spans="1:15" ht="15" thickBot="1" x14ac:dyDescent="0.25">
      <c r="A150" s="49">
        <v>122</v>
      </c>
      <c r="B150" s="38" t="str">
        <f t="shared" si="7"/>
        <v>Enter Tenant Name</v>
      </c>
      <c r="C150" s="39"/>
      <c r="D150" s="40"/>
      <c r="E150" s="97"/>
      <c r="F150" s="42"/>
      <c r="G150" s="197" t="str" cm="1">
        <f t="array" ref="G150">IF(C150&lt;&gt;"",C150,IF(F150="","",IF(YEAR(F150)&lt;2021,TEXT(F150,"yyyy"),INDEX(Effective_Date_Year, MATCH(MAX(IF(Effective_Date&lt;=F150, Effective_Date)), Effective_Date, 0), 1))))</f>
        <v/>
      </c>
      <c r="H150" s="198" t="e">
        <f>INDEX('Income Limits'!$C$3:$AH$372,MATCH('Rent Roll Worksheet'!$M$7,County,0),MATCH(G150,Year,1))</f>
        <v>#N/A</v>
      </c>
      <c r="I150" s="41"/>
      <c r="J150" s="43"/>
      <c r="K150" s="44" t="e">
        <f t="shared" si="9"/>
        <v>#N/A</v>
      </c>
      <c r="L150" s="129" t="e">
        <f t="shared" si="8"/>
        <v>#N/A</v>
      </c>
      <c r="M150" s="128" t="e" cm="1">
        <f t="array" aca="1" ref="M150" ca="1">IF(C150="Vacant","Vacant",IF(C150="Manager","Manager",IF(C150="Market Rate","Market Rate",IF(L150&lt;&gt; "", L150, IF(I150&lt;=4, INDEX(USDA_Buckets, MATCH(MIN(IF(INDIRECT("USDA_" &amp; G150 &amp; "_4P")&gt;=J150, INDIRECT("USDA_" &amp; G150 &amp; "_4P"))), INDIRECT("USDA_" &amp; G150 &amp; "_4P"), 0), 1), INDEX(USDA_Buckets, MATCH(MIN(IF(INDIRECT("USDA_" &amp; G150 &amp; "_5P")&gt;=J150, INDIRECT("USDA_" &amp; G150 &amp; "_5P"))), INDIRECT("USDA_" &amp; G150 &amp; "_5P"), 0), 1))))))</f>
        <v>#N/A</v>
      </c>
      <c r="N150" s="45"/>
      <c r="O150" s="46"/>
    </row>
    <row r="151" spans="1:15" ht="15" thickBot="1" x14ac:dyDescent="0.25">
      <c r="A151" s="49">
        <v>123</v>
      </c>
      <c r="B151" s="38" t="str">
        <f t="shared" si="7"/>
        <v>Enter Tenant Name</v>
      </c>
      <c r="C151" s="39"/>
      <c r="D151" s="40"/>
      <c r="E151" s="97"/>
      <c r="F151" s="42"/>
      <c r="G151" s="197" t="str" cm="1">
        <f t="array" ref="G151">IF(C151&lt;&gt;"",C151,IF(F151="","",IF(YEAR(F151)&lt;2021,TEXT(F151,"yyyy"),INDEX(Effective_Date_Year, MATCH(MAX(IF(Effective_Date&lt;=F151, Effective_Date)), Effective_Date, 0), 1))))</f>
        <v/>
      </c>
      <c r="H151" s="198" t="e">
        <f>INDEX('Income Limits'!$C$3:$AH$372,MATCH('Rent Roll Worksheet'!$M$7,County,0),MATCH(G151,Year,1))</f>
        <v>#N/A</v>
      </c>
      <c r="I151" s="41"/>
      <c r="J151" s="43"/>
      <c r="K151" s="44" t="e">
        <f t="shared" si="9"/>
        <v>#N/A</v>
      </c>
      <c r="L151" s="129" t="e">
        <f t="shared" si="8"/>
        <v>#N/A</v>
      </c>
      <c r="M151" s="128" t="e" cm="1">
        <f t="array" aca="1" ref="M151" ca="1">IF(C151="Vacant","Vacant",IF(C151="Manager","Manager",IF(C151="Market Rate","Market Rate",IF(L151&lt;&gt; "", L151, IF(I151&lt;=4, INDEX(USDA_Buckets, MATCH(MIN(IF(INDIRECT("USDA_" &amp; G151 &amp; "_4P")&gt;=J151, INDIRECT("USDA_" &amp; G151 &amp; "_4P"))), INDIRECT("USDA_" &amp; G151 &amp; "_4P"), 0), 1), INDEX(USDA_Buckets, MATCH(MIN(IF(INDIRECT("USDA_" &amp; G151 &amp; "_5P")&gt;=J151, INDIRECT("USDA_" &amp; G151 &amp; "_5P"))), INDIRECT("USDA_" &amp; G151 &amp; "_5P"), 0), 1))))))</f>
        <v>#N/A</v>
      </c>
      <c r="N151" s="45"/>
      <c r="O151" s="46"/>
    </row>
    <row r="152" spans="1:15" ht="15" thickBot="1" x14ac:dyDescent="0.25">
      <c r="A152" s="49">
        <v>124</v>
      </c>
      <c r="B152" s="38" t="str">
        <f t="shared" si="7"/>
        <v>Enter Tenant Name</v>
      </c>
      <c r="C152" s="39"/>
      <c r="D152" s="40"/>
      <c r="E152" s="97"/>
      <c r="F152" s="42"/>
      <c r="G152" s="197" t="str" cm="1">
        <f t="array" ref="G152">IF(C152&lt;&gt;"",C152,IF(F152="","",IF(YEAR(F152)&lt;2021,TEXT(F152,"yyyy"),INDEX(Effective_Date_Year, MATCH(MAX(IF(Effective_Date&lt;=F152, Effective_Date)), Effective_Date, 0), 1))))</f>
        <v/>
      </c>
      <c r="H152" s="198" t="e">
        <f>INDEX('Income Limits'!$C$3:$AH$372,MATCH('Rent Roll Worksheet'!$M$7,County,0),MATCH(G152,Year,1))</f>
        <v>#N/A</v>
      </c>
      <c r="I152" s="41"/>
      <c r="J152" s="43"/>
      <c r="K152" s="44" t="e">
        <f t="shared" si="9"/>
        <v>#N/A</v>
      </c>
      <c r="L152" s="129" t="e">
        <f t="shared" si="8"/>
        <v>#N/A</v>
      </c>
      <c r="M152" s="128" t="e" cm="1">
        <f t="array" aca="1" ref="M152" ca="1">IF(C152="Vacant","Vacant",IF(C152="Manager","Manager",IF(C152="Market Rate","Market Rate",IF(L152&lt;&gt; "", L152, IF(I152&lt;=4, INDEX(USDA_Buckets, MATCH(MIN(IF(INDIRECT("USDA_" &amp; G152 &amp; "_4P")&gt;=J152, INDIRECT("USDA_" &amp; G152 &amp; "_4P"))), INDIRECT("USDA_" &amp; G152 &amp; "_4P"), 0), 1), INDEX(USDA_Buckets, MATCH(MIN(IF(INDIRECT("USDA_" &amp; G152 &amp; "_5P")&gt;=J152, INDIRECT("USDA_" &amp; G152 &amp; "_5P"))), INDIRECT("USDA_" &amp; G152 &amp; "_5P"), 0), 1))))))</f>
        <v>#N/A</v>
      </c>
      <c r="N152" s="45"/>
      <c r="O152" s="46"/>
    </row>
    <row r="153" spans="1:15" ht="15" thickBot="1" x14ac:dyDescent="0.25">
      <c r="A153" s="49">
        <v>125</v>
      </c>
      <c r="B153" s="38" t="str">
        <f t="shared" si="7"/>
        <v>Enter Tenant Name</v>
      </c>
      <c r="C153" s="39"/>
      <c r="D153" s="40"/>
      <c r="E153" s="97"/>
      <c r="F153" s="42"/>
      <c r="G153" s="197" t="str" cm="1">
        <f t="array" ref="G153">IF(C153&lt;&gt;"",C153,IF(F153="","",IF(YEAR(F153)&lt;2021,TEXT(F153,"yyyy"),INDEX(Effective_Date_Year, MATCH(MAX(IF(Effective_Date&lt;=F153, Effective_Date)), Effective_Date, 0), 1))))</f>
        <v/>
      </c>
      <c r="H153" s="198" t="e">
        <f>INDEX('Income Limits'!$C$3:$AH$372,MATCH('Rent Roll Worksheet'!$M$7,County,0),MATCH(G153,Year,1))</f>
        <v>#N/A</v>
      </c>
      <c r="I153" s="41"/>
      <c r="J153" s="43"/>
      <c r="K153" s="44" t="e">
        <f t="shared" si="9"/>
        <v>#N/A</v>
      </c>
      <c r="L153" s="129" t="e">
        <f t="shared" si="8"/>
        <v>#N/A</v>
      </c>
      <c r="M153" s="128" t="e" cm="1">
        <f t="array" aca="1" ref="M153" ca="1">IF(C153="Vacant","Vacant",IF(C153="Manager","Manager",IF(C153="Market Rate","Market Rate",IF(L153&lt;&gt; "", L153, IF(I153&lt;=4, INDEX(USDA_Buckets, MATCH(MIN(IF(INDIRECT("USDA_" &amp; G153 &amp; "_4P")&gt;=J153, INDIRECT("USDA_" &amp; G153 &amp; "_4P"))), INDIRECT("USDA_" &amp; G153 &amp; "_4P"), 0), 1), INDEX(USDA_Buckets, MATCH(MIN(IF(INDIRECT("USDA_" &amp; G153 &amp; "_5P")&gt;=J153, INDIRECT("USDA_" &amp; G153 &amp; "_5P"))), INDIRECT("USDA_" &amp; G153 &amp; "_5P"), 0), 1))))))</f>
        <v>#N/A</v>
      </c>
      <c r="N153" s="45"/>
      <c r="O153" s="46"/>
    </row>
    <row r="154" spans="1:15" ht="15" thickBot="1" x14ac:dyDescent="0.25">
      <c r="A154" s="49">
        <v>126</v>
      </c>
      <c r="B154" s="38" t="str">
        <f t="shared" si="7"/>
        <v>Enter Tenant Name</v>
      </c>
      <c r="C154" s="39"/>
      <c r="D154" s="40"/>
      <c r="E154" s="97"/>
      <c r="F154" s="42"/>
      <c r="G154" s="197" t="str" cm="1">
        <f t="array" ref="G154">IF(C154&lt;&gt;"",C154,IF(F154="","",IF(YEAR(F154)&lt;2021,TEXT(F154,"yyyy"),INDEX(Effective_Date_Year, MATCH(MAX(IF(Effective_Date&lt;=F154, Effective_Date)), Effective_Date, 0), 1))))</f>
        <v/>
      </c>
      <c r="H154" s="198" t="e">
        <f>INDEX('Income Limits'!$C$3:$AH$372,MATCH('Rent Roll Worksheet'!$M$7,County,0),MATCH(G154,Year,1))</f>
        <v>#N/A</v>
      </c>
      <c r="I154" s="41"/>
      <c r="J154" s="43"/>
      <c r="K154" s="44" t="e">
        <f t="shared" si="9"/>
        <v>#N/A</v>
      </c>
      <c r="L154" s="129" t="e">
        <f t="shared" si="8"/>
        <v>#N/A</v>
      </c>
      <c r="M154" s="128" t="e" cm="1">
        <f t="array" aca="1" ref="M154" ca="1">IF(C154="Vacant","Vacant",IF(C154="Manager","Manager",IF(C154="Market Rate","Market Rate",IF(L154&lt;&gt; "", L154, IF(I154&lt;=4, INDEX(USDA_Buckets, MATCH(MIN(IF(INDIRECT("USDA_" &amp; G154 &amp; "_4P")&gt;=J154, INDIRECT("USDA_" &amp; G154 &amp; "_4P"))), INDIRECT("USDA_" &amp; G154 &amp; "_4P"), 0), 1), INDEX(USDA_Buckets, MATCH(MIN(IF(INDIRECT("USDA_" &amp; G154 &amp; "_5P")&gt;=J154, INDIRECT("USDA_" &amp; G154 &amp; "_5P"))), INDIRECT("USDA_" &amp; G154 &amp; "_5P"), 0), 1))))))</f>
        <v>#N/A</v>
      </c>
      <c r="N154" s="45"/>
      <c r="O154" s="46"/>
    </row>
    <row r="155" spans="1:15" ht="15" thickBot="1" x14ac:dyDescent="0.25">
      <c r="A155" s="49">
        <v>127</v>
      </c>
      <c r="B155" s="38" t="str">
        <f t="shared" si="7"/>
        <v>Enter Tenant Name</v>
      </c>
      <c r="C155" s="39"/>
      <c r="D155" s="40"/>
      <c r="E155" s="97"/>
      <c r="F155" s="42"/>
      <c r="G155" s="197" t="str" cm="1">
        <f t="array" ref="G155">IF(C155&lt;&gt;"",C155,IF(F155="","",IF(YEAR(F155)&lt;2021,TEXT(F155,"yyyy"),INDEX(Effective_Date_Year, MATCH(MAX(IF(Effective_Date&lt;=F155, Effective_Date)), Effective_Date, 0), 1))))</f>
        <v/>
      </c>
      <c r="H155" s="198" t="e">
        <f>INDEX('Income Limits'!$C$3:$AH$372,MATCH('Rent Roll Worksheet'!$M$7,County,0),MATCH(G155,Year,1))</f>
        <v>#N/A</v>
      </c>
      <c r="I155" s="41"/>
      <c r="J155" s="43"/>
      <c r="K155" s="44" t="e">
        <f t="shared" si="9"/>
        <v>#N/A</v>
      </c>
      <c r="L155" s="129" t="e">
        <f t="shared" si="8"/>
        <v>#N/A</v>
      </c>
      <c r="M155" s="128" t="e" cm="1">
        <f t="array" aca="1" ref="M155" ca="1">IF(C155="Vacant","Vacant",IF(C155="Manager","Manager",IF(C155="Market Rate","Market Rate",IF(L155&lt;&gt; "", L155, IF(I155&lt;=4, INDEX(USDA_Buckets, MATCH(MIN(IF(INDIRECT("USDA_" &amp; G155 &amp; "_4P")&gt;=J155, INDIRECT("USDA_" &amp; G155 &amp; "_4P"))), INDIRECT("USDA_" &amp; G155 &amp; "_4P"), 0), 1), INDEX(USDA_Buckets, MATCH(MIN(IF(INDIRECT("USDA_" &amp; G155 &amp; "_5P")&gt;=J155, INDIRECT("USDA_" &amp; G155 &amp; "_5P"))), INDIRECT("USDA_" &amp; G155 &amp; "_5P"), 0), 1))))))</f>
        <v>#N/A</v>
      </c>
      <c r="N155" s="45"/>
      <c r="O155" s="46"/>
    </row>
    <row r="156" spans="1:15" ht="15" thickBot="1" x14ac:dyDescent="0.25">
      <c r="A156" s="49">
        <v>128</v>
      </c>
      <c r="B156" s="38" t="str">
        <f t="shared" si="7"/>
        <v>Enter Tenant Name</v>
      </c>
      <c r="C156" s="39"/>
      <c r="D156" s="40"/>
      <c r="E156" s="97"/>
      <c r="F156" s="42"/>
      <c r="G156" s="197" t="str" cm="1">
        <f t="array" ref="G156">IF(C156&lt;&gt;"",C156,IF(F156="","",IF(YEAR(F156)&lt;2021,TEXT(F156,"yyyy"),INDEX(Effective_Date_Year, MATCH(MAX(IF(Effective_Date&lt;=F156, Effective_Date)), Effective_Date, 0), 1))))</f>
        <v/>
      </c>
      <c r="H156" s="198" t="e">
        <f>INDEX('Income Limits'!$C$3:$AH$372,MATCH('Rent Roll Worksheet'!$M$7,County,0),MATCH(G156,Year,1))</f>
        <v>#N/A</v>
      </c>
      <c r="I156" s="41"/>
      <c r="J156" s="43"/>
      <c r="K156" s="44" t="e">
        <f t="shared" si="9"/>
        <v>#N/A</v>
      </c>
      <c r="L156" s="129" t="e">
        <f t="shared" si="8"/>
        <v>#N/A</v>
      </c>
      <c r="M156" s="128" t="e" cm="1">
        <f t="array" aca="1" ref="M156" ca="1">IF(C156="Vacant","Vacant",IF(C156="Manager","Manager",IF(C156="Market Rate","Market Rate",IF(L156&lt;&gt; "", L156, IF(I156&lt;=4, INDEX(USDA_Buckets, MATCH(MIN(IF(INDIRECT("USDA_" &amp; G156 &amp; "_4P")&gt;=J156, INDIRECT("USDA_" &amp; G156 &amp; "_4P"))), INDIRECT("USDA_" &amp; G156 &amp; "_4P"), 0), 1), INDEX(USDA_Buckets, MATCH(MIN(IF(INDIRECT("USDA_" &amp; G156 &amp; "_5P")&gt;=J156, INDIRECT("USDA_" &amp; G156 &amp; "_5P"))), INDIRECT("USDA_" &amp; G156 &amp; "_5P"), 0), 1))))))</f>
        <v>#N/A</v>
      </c>
      <c r="N156" s="45"/>
      <c r="O156" s="46"/>
    </row>
    <row r="157" spans="1:15" ht="15" thickBot="1" x14ac:dyDescent="0.25">
      <c r="A157" s="49">
        <v>129</v>
      </c>
      <c r="B157" s="38" t="str">
        <f t="shared" si="7"/>
        <v>Enter Tenant Name</v>
      </c>
      <c r="C157" s="39"/>
      <c r="D157" s="40"/>
      <c r="E157" s="97"/>
      <c r="F157" s="42"/>
      <c r="G157" s="197" t="str" cm="1">
        <f t="array" ref="G157">IF(C157&lt;&gt;"",C157,IF(F157="","",IF(YEAR(F157)&lt;2021,TEXT(F157,"yyyy"),INDEX(Effective_Date_Year, MATCH(MAX(IF(Effective_Date&lt;=F157, Effective_Date)), Effective_Date, 0), 1))))</f>
        <v/>
      </c>
      <c r="H157" s="198" t="e">
        <f>INDEX('Income Limits'!$C$3:$AH$372,MATCH('Rent Roll Worksheet'!$M$7,County,0),MATCH(G157,Year,1))</f>
        <v>#N/A</v>
      </c>
      <c r="I157" s="41"/>
      <c r="J157" s="43"/>
      <c r="K157" s="44" t="e">
        <f t="shared" si="9"/>
        <v>#N/A</v>
      </c>
      <c r="L157" s="129" t="e">
        <f t="shared" si="8"/>
        <v>#N/A</v>
      </c>
      <c r="M157" s="128" t="e" cm="1">
        <f t="array" aca="1" ref="M157" ca="1">IF(C157="Vacant","Vacant",IF(C157="Manager","Manager",IF(C157="Market Rate","Market Rate",IF(L157&lt;&gt; "", L157, IF(I157&lt;=4, INDEX(USDA_Buckets, MATCH(MIN(IF(INDIRECT("USDA_" &amp; G157 &amp; "_4P")&gt;=J157, INDIRECT("USDA_" &amp; G157 &amp; "_4P"))), INDIRECT("USDA_" &amp; G157 &amp; "_4P"), 0), 1), INDEX(USDA_Buckets, MATCH(MIN(IF(INDIRECT("USDA_" &amp; G157 &amp; "_5P")&gt;=J157, INDIRECT("USDA_" &amp; G157 &amp; "_5P"))), INDIRECT("USDA_" &amp; G157 &amp; "_5P"), 0), 1))))))</f>
        <v>#N/A</v>
      </c>
      <c r="N157" s="45"/>
      <c r="O157" s="46"/>
    </row>
    <row r="158" spans="1:15" ht="15" thickBot="1" x14ac:dyDescent="0.25">
      <c r="A158" s="60">
        <v>130</v>
      </c>
      <c r="B158" s="61" t="str">
        <f t="shared" si="7"/>
        <v>Enter Tenant Name</v>
      </c>
      <c r="C158" s="138"/>
      <c r="D158" s="62"/>
      <c r="E158" s="98"/>
      <c r="F158" s="64"/>
      <c r="G158" s="199" t="str" cm="1">
        <f t="array" ref="G158">IF(C158&lt;&gt;"",C158,IF(F158="","",IF(YEAR(F158)&lt;2021,TEXT(F158,"yyyy"),INDEX(Effective_Date_Year, MATCH(MAX(IF(Effective_Date&lt;=F158, Effective_Date)), Effective_Date, 0), 1))))</f>
        <v/>
      </c>
      <c r="H158" s="198" t="e">
        <f>INDEX('Income Limits'!$C$3:$AH$372,MATCH('Rent Roll Worksheet'!$M$7,County,0),MATCH(G158,Year,1))</f>
        <v>#N/A</v>
      </c>
      <c r="I158" s="63"/>
      <c r="J158" s="65"/>
      <c r="K158" s="139" t="e">
        <f t="shared" si="9"/>
        <v>#N/A</v>
      </c>
      <c r="L158" s="261" t="e">
        <f t="shared" si="8"/>
        <v>#N/A</v>
      </c>
      <c r="M158" s="131" t="e" cm="1">
        <f t="array" aca="1" ref="M158" ca="1">IF(C158="Vacant","Vacant",IF(C158="Manager","Manager",IF(C158="Market Rate","Market Rate",IF(L158&lt;&gt; "", L158, IF(I158&lt;=4, INDEX(USDA_Buckets, MATCH(MIN(IF(INDIRECT("USDA_" &amp; G158 &amp; "_4P")&gt;=J158, INDIRECT("USDA_" &amp; G158 &amp; "_4P"))), INDIRECT("USDA_" &amp; G158 &amp; "_4P"), 0), 1), INDEX(USDA_Buckets, MATCH(MIN(IF(INDIRECT("USDA_" &amp; G158 &amp; "_5P")&gt;=J158, INDIRECT("USDA_" &amp; G158 &amp; "_5P"))), INDIRECT("USDA_" &amp; G158 &amp; "_5P"), 0), 1))))))</f>
        <v>#N/A</v>
      </c>
      <c r="N158" s="66"/>
      <c r="O158" s="67"/>
    </row>
    <row r="159" spans="1:15" ht="15" thickBot="1" x14ac:dyDescent="0.25">
      <c r="A159" s="49">
        <v>131</v>
      </c>
      <c r="B159" s="38" t="str">
        <f t="shared" si="7"/>
        <v>Enter Tenant Name</v>
      </c>
      <c r="C159" s="39"/>
      <c r="D159" s="40"/>
      <c r="E159" s="97"/>
      <c r="F159" s="42"/>
      <c r="G159" s="197" t="str" cm="1">
        <f t="array" ref="G159">IF(C159&lt;&gt;"",C159,IF(F159="","",IF(YEAR(F159)&lt;2021,TEXT(F159,"yyyy"),INDEX(Effective_Date_Year, MATCH(MAX(IF(Effective_Date&lt;=F159, Effective_Date)), Effective_Date, 0), 1))))</f>
        <v/>
      </c>
      <c r="H159" s="200" t="e">
        <f>INDEX('Income Limits'!$C$3:$AH$372,MATCH('Rent Roll Worksheet'!$M$7,County,0),MATCH(G159,Year,1))</f>
        <v>#N/A</v>
      </c>
      <c r="I159" s="41"/>
      <c r="J159" s="43"/>
      <c r="K159" s="44" t="e">
        <f t="shared" si="9"/>
        <v>#N/A</v>
      </c>
      <c r="L159" s="129" t="e">
        <f t="shared" si="8"/>
        <v>#N/A</v>
      </c>
      <c r="M159" s="130" t="e" cm="1">
        <f t="array" aca="1" ref="M159" ca="1">IF(C159="Vacant","Vacant",IF(C159="Manager","Manager",IF(C159="Market Rate","Market Rate",IF(L159&lt;&gt; "", L159, IF(I159&lt;=4, INDEX(USDA_Buckets, MATCH(MIN(IF(INDIRECT("USDA_" &amp; G159 &amp; "_4P")&gt;=J159, INDIRECT("USDA_" &amp; G159 &amp; "_4P"))), INDIRECT("USDA_" &amp; G159 &amp; "_4P"), 0), 1), INDEX(USDA_Buckets, MATCH(MIN(IF(INDIRECT("USDA_" &amp; G159 &amp; "_5P")&gt;=J159, INDIRECT("USDA_" &amp; G159 &amp; "_5P"))), INDIRECT("USDA_" &amp; G159 &amp; "_5P"), 0), 1))))))</f>
        <v>#N/A</v>
      </c>
      <c r="N159" s="45"/>
      <c r="O159" s="46"/>
    </row>
    <row r="160" spans="1:15" ht="15" thickBot="1" x14ac:dyDescent="0.25">
      <c r="A160" s="49">
        <v>132</v>
      </c>
      <c r="B160" s="38" t="str">
        <f t="shared" si="7"/>
        <v>Enter Tenant Name</v>
      </c>
      <c r="C160" s="39"/>
      <c r="D160" s="40"/>
      <c r="E160" s="97"/>
      <c r="F160" s="42"/>
      <c r="G160" s="197" t="str" cm="1">
        <f t="array" ref="G160">IF(C160&lt;&gt;"",C160,IF(F160="","",IF(YEAR(F160)&lt;2021,TEXT(F160,"yyyy"),INDEX(Effective_Date_Year, MATCH(MAX(IF(Effective_Date&lt;=F160, Effective_Date)), Effective_Date, 0), 1))))</f>
        <v/>
      </c>
      <c r="H160" s="198" t="e">
        <f>INDEX('Income Limits'!$C$3:$AH$372,MATCH('Rent Roll Worksheet'!$M$7,County,0),MATCH(G160,Year,1))</f>
        <v>#N/A</v>
      </c>
      <c r="I160" s="41"/>
      <c r="J160" s="43"/>
      <c r="K160" s="44" t="e">
        <f t="shared" si="9"/>
        <v>#N/A</v>
      </c>
      <c r="L160" s="129" t="e">
        <f t="shared" si="8"/>
        <v>#N/A</v>
      </c>
      <c r="M160" s="128" t="e" cm="1">
        <f t="array" aca="1" ref="M160" ca="1">IF(C160="Vacant","Vacant",IF(C160="Manager","Manager",IF(C160="Market Rate","Market Rate",IF(L160&lt;&gt; "", L160, IF(I160&lt;=4, INDEX(USDA_Buckets, MATCH(MIN(IF(INDIRECT("USDA_" &amp; G160 &amp; "_4P")&gt;=J160, INDIRECT("USDA_" &amp; G160 &amp; "_4P"))), INDIRECT("USDA_" &amp; G160 &amp; "_4P"), 0), 1), INDEX(USDA_Buckets, MATCH(MIN(IF(INDIRECT("USDA_" &amp; G160 &amp; "_5P")&gt;=J160, INDIRECT("USDA_" &amp; G160 &amp; "_5P"))), INDIRECT("USDA_" &amp; G160 &amp; "_5P"), 0), 1))))))</f>
        <v>#N/A</v>
      </c>
      <c r="N160" s="45"/>
      <c r="O160" s="46"/>
    </row>
    <row r="161" spans="1:15" ht="15" thickBot="1" x14ac:dyDescent="0.25">
      <c r="A161" s="49">
        <v>133</v>
      </c>
      <c r="B161" s="38" t="str">
        <f t="shared" si="7"/>
        <v>Enter Tenant Name</v>
      </c>
      <c r="C161" s="39"/>
      <c r="D161" s="40"/>
      <c r="E161" s="97"/>
      <c r="F161" s="42"/>
      <c r="G161" s="197" t="str" cm="1">
        <f t="array" ref="G161">IF(C161&lt;&gt;"",C161,IF(F161="","",IF(YEAR(F161)&lt;2021,TEXT(F161,"yyyy"),INDEX(Effective_Date_Year, MATCH(MAX(IF(Effective_Date&lt;=F161, Effective_Date)), Effective_Date, 0), 1))))</f>
        <v/>
      </c>
      <c r="H161" s="198" t="e">
        <f>INDEX('Income Limits'!$C$3:$AH$372,MATCH('Rent Roll Worksheet'!$M$7,County,0),MATCH(G161,Year,1))</f>
        <v>#N/A</v>
      </c>
      <c r="I161" s="41"/>
      <c r="J161" s="43"/>
      <c r="K161" s="44" t="e">
        <f t="shared" si="9"/>
        <v>#N/A</v>
      </c>
      <c r="L161" s="129" t="e">
        <f t="shared" si="8"/>
        <v>#N/A</v>
      </c>
      <c r="M161" s="128" t="e" cm="1">
        <f t="array" aca="1" ref="M161" ca="1">IF(C161="Vacant","Vacant",IF(C161="Manager","Manager",IF(C161="Market Rate","Market Rate",IF(L161&lt;&gt; "", L161, IF(I161&lt;=4, INDEX(USDA_Buckets, MATCH(MIN(IF(INDIRECT("USDA_" &amp; G161 &amp; "_4P")&gt;=J161, INDIRECT("USDA_" &amp; G161 &amp; "_4P"))), INDIRECT("USDA_" &amp; G161 &amp; "_4P"), 0), 1), INDEX(USDA_Buckets, MATCH(MIN(IF(INDIRECT("USDA_" &amp; G161 &amp; "_5P")&gt;=J161, INDIRECT("USDA_" &amp; G161 &amp; "_5P"))), INDIRECT("USDA_" &amp; G161 &amp; "_5P"), 0), 1))))))</f>
        <v>#N/A</v>
      </c>
      <c r="N161" s="45"/>
      <c r="O161" s="46"/>
    </row>
    <row r="162" spans="1:15" ht="15" thickBot="1" x14ac:dyDescent="0.25">
      <c r="A162" s="49">
        <v>134</v>
      </c>
      <c r="B162" s="38" t="str">
        <f t="shared" si="7"/>
        <v>Enter Tenant Name</v>
      </c>
      <c r="C162" s="39"/>
      <c r="D162" s="40"/>
      <c r="E162" s="97"/>
      <c r="F162" s="42"/>
      <c r="G162" s="197" t="str" cm="1">
        <f t="array" ref="G162">IF(C162&lt;&gt;"",C162,IF(F162="","",IF(YEAR(F162)&lt;2021,TEXT(F162,"yyyy"),INDEX(Effective_Date_Year, MATCH(MAX(IF(Effective_Date&lt;=F162, Effective_Date)), Effective_Date, 0), 1))))</f>
        <v/>
      </c>
      <c r="H162" s="198" t="e">
        <f>INDEX('Income Limits'!$C$3:$AH$372,MATCH('Rent Roll Worksheet'!$M$7,County,0),MATCH(G162,Year,1))</f>
        <v>#N/A</v>
      </c>
      <c r="I162" s="41"/>
      <c r="J162" s="43"/>
      <c r="K162" s="44" t="e">
        <f t="shared" si="9"/>
        <v>#N/A</v>
      </c>
      <c r="L162" s="129" t="e">
        <f t="shared" si="8"/>
        <v>#N/A</v>
      </c>
      <c r="M162" s="128" t="e" cm="1">
        <f t="array" aca="1" ref="M162" ca="1">IF(C162="Vacant","Vacant",IF(C162="Manager","Manager",IF(C162="Market Rate","Market Rate",IF(L162&lt;&gt; "", L162, IF(I162&lt;=4, INDEX(USDA_Buckets, MATCH(MIN(IF(INDIRECT("USDA_" &amp; G162 &amp; "_4P")&gt;=J162, INDIRECT("USDA_" &amp; G162 &amp; "_4P"))), INDIRECT("USDA_" &amp; G162 &amp; "_4P"), 0), 1), INDEX(USDA_Buckets, MATCH(MIN(IF(INDIRECT("USDA_" &amp; G162 &amp; "_5P")&gt;=J162, INDIRECT("USDA_" &amp; G162 &amp; "_5P"))), INDIRECT("USDA_" &amp; G162 &amp; "_5P"), 0), 1))))))</f>
        <v>#N/A</v>
      </c>
      <c r="N162" s="45"/>
      <c r="O162" s="46"/>
    </row>
    <row r="163" spans="1:15" ht="15" thickBot="1" x14ac:dyDescent="0.25">
      <c r="A163" s="49">
        <v>135</v>
      </c>
      <c r="B163" s="38" t="str">
        <f t="shared" si="7"/>
        <v>Enter Tenant Name</v>
      </c>
      <c r="C163" s="39"/>
      <c r="D163" s="40"/>
      <c r="E163" s="97"/>
      <c r="F163" s="42"/>
      <c r="G163" s="197" t="str" cm="1">
        <f t="array" ref="G163">IF(C163&lt;&gt;"",C163,IF(F163="","",IF(YEAR(F163)&lt;2021,TEXT(F163,"yyyy"),INDEX(Effective_Date_Year, MATCH(MAX(IF(Effective_Date&lt;=F163, Effective_Date)), Effective_Date, 0), 1))))</f>
        <v/>
      </c>
      <c r="H163" s="198" t="e">
        <f>INDEX('Income Limits'!$C$3:$AH$372,MATCH('Rent Roll Worksheet'!$M$7,County,0),MATCH(G163,Year,1))</f>
        <v>#N/A</v>
      </c>
      <c r="I163" s="41"/>
      <c r="J163" s="43"/>
      <c r="K163" s="44" t="e">
        <f t="shared" si="9"/>
        <v>#N/A</v>
      </c>
      <c r="L163" s="129" t="e">
        <f t="shared" si="8"/>
        <v>#N/A</v>
      </c>
      <c r="M163" s="128" t="e" cm="1">
        <f t="array" aca="1" ref="M163" ca="1">IF(C163="Vacant","Vacant",IF(C163="Manager","Manager",IF(C163="Market Rate","Market Rate",IF(L163&lt;&gt; "", L163, IF(I163&lt;=4, INDEX(USDA_Buckets, MATCH(MIN(IF(INDIRECT("USDA_" &amp; G163 &amp; "_4P")&gt;=J163, INDIRECT("USDA_" &amp; G163 &amp; "_4P"))), INDIRECT("USDA_" &amp; G163 &amp; "_4P"), 0), 1), INDEX(USDA_Buckets, MATCH(MIN(IF(INDIRECT("USDA_" &amp; G163 &amp; "_5P")&gt;=J163, INDIRECT("USDA_" &amp; G163 &amp; "_5P"))), INDIRECT("USDA_" &amp; G163 &amp; "_5P"), 0), 1))))))</f>
        <v>#N/A</v>
      </c>
      <c r="N163" s="45"/>
      <c r="O163" s="46"/>
    </row>
    <row r="164" spans="1:15" ht="15" thickBot="1" x14ac:dyDescent="0.25">
      <c r="A164" s="49">
        <v>136</v>
      </c>
      <c r="B164" s="38" t="str">
        <f t="shared" si="7"/>
        <v>Enter Tenant Name</v>
      </c>
      <c r="C164" s="39"/>
      <c r="D164" s="40"/>
      <c r="E164" s="97"/>
      <c r="F164" s="42"/>
      <c r="G164" s="197" t="str" cm="1">
        <f t="array" ref="G164">IF(C164&lt;&gt;"",C164,IF(F164="","",IF(YEAR(F164)&lt;2021,TEXT(F164,"yyyy"),INDEX(Effective_Date_Year, MATCH(MAX(IF(Effective_Date&lt;=F164, Effective_Date)), Effective_Date, 0), 1))))</f>
        <v/>
      </c>
      <c r="H164" s="198" t="e">
        <f>INDEX('Income Limits'!$C$3:$AH$372,MATCH('Rent Roll Worksheet'!$M$7,County,0),MATCH(G164,Year,1))</f>
        <v>#N/A</v>
      </c>
      <c r="I164" s="41"/>
      <c r="J164" s="43"/>
      <c r="K164" s="44" t="e">
        <f t="shared" si="9"/>
        <v>#N/A</v>
      </c>
      <c r="L164" s="129" t="e">
        <f t="shared" si="8"/>
        <v>#N/A</v>
      </c>
      <c r="M164" s="128" t="e" cm="1">
        <f t="array" aca="1" ref="M164" ca="1">IF(C164="Vacant","Vacant",IF(C164="Manager","Manager",IF(C164="Market Rate","Market Rate",IF(L164&lt;&gt; "", L164, IF(I164&lt;=4, INDEX(USDA_Buckets, MATCH(MIN(IF(INDIRECT("USDA_" &amp; G164 &amp; "_4P")&gt;=J164, INDIRECT("USDA_" &amp; G164 &amp; "_4P"))), INDIRECT("USDA_" &amp; G164 &amp; "_4P"), 0), 1), INDEX(USDA_Buckets, MATCH(MIN(IF(INDIRECT("USDA_" &amp; G164 &amp; "_5P")&gt;=J164, INDIRECT("USDA_" &amp; G164 &amp; "_5P"))), INDIRECT("USDA_" &amp; G164 &amp; "_5P"), 0), 1))))))</f>
        <v>#N/A</v>
      </c>
      <c r="N164" s="45"/>
      <c r="O164" s="46"/>
    </row>
    <row r="165" spans="1:15" ht="15" thickBot="1" x14ac:dyDescent="0.25">
      <c r="A165" s="49">
        <v>137</v>
      </c>
      <c r="B165" s="38" t="str">
        <f t="shared" si="7"/>
        <v>Enter Tenant Name</v>
      </c>
      <c r="C165" s="39"/>
      <c r="D165" s="40"/>
      <c r="E165" s="97"/>
      <c r="F165" s="42"/>
      <c r="G165" s="197" t="str" cm="1">
        <f t="array" ref="G165">IF(C165&lt;&gt;"",C165,IF(F165="","",IF(YEAR(F165)&lt;2021,TEXT(F165,"yyyy"),INDEX(Effective_Date_Year, MATCH(MAX(IF(Effective_Date&lt;=F165, Effective_Date)), Effective_Date, 0), 1))))</f>
        <v/>
      </c>
      <c r="H165" s="198" t="e">
        <f>INDEX('Income Limits'!$C$3:$AH$372,MATCH('Rent Roll Worksheet'!$M$7,County,0),MATCH(G165,Year,1))</f>
        <v>#N/A</v>
      </c>
      <c r="I165" s="41"/>
      <c r="J165" s="43"/>
      <c r="K165" s="44" t="e">
        <f t="shared" si="9"/>
        <v>#N/A</v>
      </c>
      <c r="L165" s="129" t="e">
        <f t="shared" si="8"/>
        <v>#N/A</v>
      </c>
      <c r="M165" s="128" t="e" cm="1">
        <f t="array" aca="1" ref="M165" ca="1">IF(C165="Vacant","Vacant",IF(C165="Manager","Manager",IF(C165="Market Rate","Market Rate",IF(L165&lt;&gt; "", L165, IF(I165&lt;=4, INDEX(USDA_Buckets, MATCH(MIN(IF(INDIRECT("USDA_" &amp; G165 &amp; "_4P")&gt;=J165, INDIRECT("USDA_" &amp; G165 &amp; "_4P"))), INDIRECT("USDA_" &amp; G165 &amp; "_4P"), 0), 1), INDEX(USDA_Buckets, MATCH(MIN(IF(INDIRECT("USDA_" &amp; G165 &amp; "_5P")&gt;=J165, INDIRECT("USDA_" &amp; G165 &amp; "_5P"))), INDIRECT("USDA_" &amp; G165 &amp; "_5P"), 0), 1))))))</f>
        <v>#N/A</v>
      </c>
      <c r="N165" s="45"/>
      <c r="O165" s="46"/>
    </row>
    <row r="166" spans="1:15" ht="15" thickBot="1" x14ac:dyDescent="0.25">
      <c r="A166" s="49">
        <v>138</v>
      </c>
      <c r="B166" s="38" t="str">
        <f t="shared" si="7"/>
        <v>Enter Tenant Name</v>
      </c>
      <c r="C166" s="39"/>
      <c r="D166" s="40"/>
      <c r="E166" s="97"/>
      <c r="F166" s="42"/>
      <c r="G166" s="197" t="str" cm="1">
        <f t="array" ref="G166">IF(C166&lt;&gt;"",C166,IF(F166="","",IF(YEAR(F166)&lt;2021,TEXT(F166,"yyyy"),INDEX(Effective_Date_Year, MATCH(MAX(IF(Effective_Date&lt;=F166, Effective_Date)), Effective_Date, 0), 1))))</f>
        <v/>
      </c>
      <c r="H166" s="198" t="e">
        <f>INDEX('Income Limits'!$C$3:$AH$372,MATCH('Rent Roll Worksheet'!$M$7,County,0),MATCH(G166,Year,1))</f>
        <v>#N/A</v>
      </c>
      <c r="I166" s="41"/>
      <c r="J166" s="43"/>
      <c r="K166" s="44" t="e">
        <f t="shared" si="9"/>
        <v>#N/A</v>
      </c>
      <c r="L166" s="129" t="e">
        <f t="shared" si="8"/>
        <v>#N/A</v>
      </c>
      <c r="M166" s="128" t="e" cm="1">
        <f t="array" aca="1" ref="M166" ca="1">IF(C166="Vacant","Vacant",IF(C166="Manager","Manager",IF(C166="Market Rate","Market Rate",IF(L166&lt;&gt; "", L166, IF(I166&lt;=4, INDEX(USDA_Buckets, MATCH(MIN(IF(INDIRECT("USDA_" &amp; G166 &amp; "_4P")&gt;=J166, INDIRECT("USDA_" &amp; G166 &amp; "_4P"))), INDIRECT("USDA_" &amp; G166 &amp; "_4P"), 0), 1), INDEX(USDA_Buckets, MATCH(MIN(IF(INDIRECT("USDA_" &amp; G166 &amp; "_5P")&gt;=J166, INDIRECT("USDA_" &amp; G166 &amp; "_5P"))), INDIRECT("USDA_" &amp; G166 &amp; "_5P"), 0), 1))))))</f>
        <v>#N/A</v>
      </c>
      <c r="N166" s="45"/>
      <c r="O166" s="46"/>
    </row>
    <row r="167" spans="1:15" ht="15" thickBot="1" x14ac:dyDescent="0.25">
      <c r="A167" s="49">
        <v>139</v>
      </c>
      <c r="B167" s="38" t="str">
        <f t="shared" si="7"/>
        <v>Enter Tenant Name</v>
      </c>
      <c r="C167" s="39"/>
      <c r="D167" s="40"/>
      <c r="E167" s="97"/>
      <c r="F167" s="42"/>
      <c r="G167" s="197" t="str" cm="1">
        <f t="array" ref="G167">IF(C167&lt;&gt;"",C167,IF(F167="","",IF(YEAR(F167)&lt;2021,TEXT(F167,"yyyy"),INDEX(Effective_Date_Year, MATCH(MAX(IF(Effective_Date&lt;=F167, Effective_Date)), Effective_Date, 0), 1))))</f>
        <v/>
      </c>
      <c r="H167" s="198" t="e">
        <f>INDEX('Income Limits'!$C$3:$AH$372,MATCH('Rent Roll Worksheet'!$M$7,County,0),MATCH(G167,Year,1))</f>
        <v>#N/A</v>
      </c>
      <c r="I167" s="41"/>
      <c r="J167" s="43"/>
      <c r="K167" s="44" t="e">
        <f t="shared" si="9"/>
        <v>#N/A</v>
      </c>
      <c r="L167" s="129" t="e">
        <f t="shared" si="8"/>
        <v>#N/A</v>
      </c>
      <c r="M167" s="128" t="e" cm="1">
        <f t="array" aca="1" ref="M167" ca="1">IF(C167="Vacant","Vacant",IF(C167="Manager","Manager",IF(C167="Market Rate","Market Rate",IF(L167&lt;&gt; "", L167, IF(I167&lt;=4, INDEX(USDA_Buckets, MATCH(MIN(IF(INDIRECT("USDA_" &amp; G167 &amp; "_4P")&gt;=J167, INDIRECT("USDA_" &amp; G167 &amp; "_4P"))), INDIRECT("USDA_" &amp; G167 &amp; "_4P"), 0), 1), INDEX(USDA_Buckets, MATCH(MIN(IF(INDIRECT("USDA_" &amp; G167 &amp; "_5P")&gt;=J167, INDIRECT("USDA_" &amp; G167 &amp; "_5P"))), INDIRECT("USDA_" &amp; G167 &amp; "_5P"), 0), 1))))))</f>
        <v>#N/A</v>
      </c>
      <c r="N167" s="45"/>
      <c r="O167" s="46"/>
    </row>
    <row r="168" spans="1:15" ht="15" thickBot="1" x14ac:dyDescent="0.25">
      <c r="A168" s="60">
        <v>140</v>
      </c>
      <c r="B168" s="61" t="str">
        <f t="shared" si="7"/>
        <v>Enter Tenant Name</v>
      </c>
      <c r="C168" s="138"/>
      <c r="D168" s="62"/>
      <c r="E168" s="98"/>
      <c r="F168" s="64"/>
      <c r="G168" s="199" t="str" cm="1">
        <f t="array" ref="G168">IF(C168&lt;&gt;"",C168,IF(F168="","",IF(YEAR(F168)&lt;2021,TEXT(F168,"yyyy"),INDEX(Effective_Date_Year, MATCH(MAX(IF(Effective_Date&lt;=F168, Effective_Date)), Effective_Date, 0), 1))))</f>
        <v/>
      </c>
      <c r="H168" s="198" t="e">
        <f>INDEX('Income Limits'!$C$3:$AH$372,MATCH('Rent Roll Worksheet'!$M$7,County,0),MATCH(G168,Year,1))</f>
        <v>#N/A</v>
      </c>
      <c r="I168" s="63"/>
      <c r="J168" s="65"/>
      <c r="K168" s="139" t="e">
        <f t="shared" si="9"/>
        <v>#N/A</v>
      </c>
      <c r="L168" s="261" t="e">
        <f t="shared" si="8"/>
        <v>#N/A</v>
      </c>
      <c r="M168" s="131" t="e" cm="1">
        <f t="array" aca="1" ref="M168" ca="1">IF(C168="Vacant","Vacant",IF(C168="Manager","Manager",IF(C168="Market Rate","Market Rate",IF(L168&lt;&gt; "", L168, IF(I168&lt;=4, INDEX(USDA_Buckets, MATCH(MIN(IF(INDIRECT("USDA_" &amp; G168 &amp; "_4P")&gt;=J168, INDIRECT("USDA_" &amp; G168 &amp; "_4P"))), INDIRECT("USDA_" &amp; G168 &amp; "_4P"), 0), 1), INDEX(USDA_Buckets, MATCH(MIN(IF(INDIRECT("USDA_" &amp; G168 &amp; "_5P")&gt;=J168, INDIRECT("USDA_" &amp; G168 &amp; "_5P"))), INDIRECT("USDA_" &amp; G168 &amp; "_5P"), 0), 1))))))</f>
        <v>#N/A</v>
      </c>
      <c r="N168" s="66"/>
      <c r="O168" s="67"/>
    </row>
    <row r="169" spans="1:15" ht="15" thickBot="1" x14ac:dyDescent="0.25">
      <c r="A169" s="49">
        <v>141</v>
      </c>
      <c r="B169" s="38" t="str">
        <f t="shared" si="7"/>
        <v>Enter Tenant Name</v>
      </c>
      <c r="C169" s="39"/>
      <c r="D169" s="40"/>
      <c r="E169" s="97"/>
      <c r="F169" s="42"/>
      <c r="G169" s="197" t="str" cm="1">
        <f t="array" ref="G169">IF(C169&lt;&gt;"",C169,IF(F169="","",IF(YEAR(F169)&lt;2021,TEXT(F169,"yyyy"),INDEX(Effective_Date_Year, MATCH(MAX(IF(Effective_Date&lt;=F169, Effective_Date)), Effective_Date, 0), 1))))</f>
        <v/>
      </c>
      <c r="H169" s="200" t="e">
        <f>INDEX('Income Limits'!$C$3:$AH$372,MATCH('Rent Roll Worksheet'!$M$7,County,0),MATCH(G169,Year,1))</f>
        <v>#N/A</v>
      </c>
      <c r="I169" s="41"/>
      <c r="J169" s="43"/>
      <c r="K169" s="44" t="e">
        <f t="shared" si="9"/>
        <v>#N/A</v>
      </c>
      <c r="L169" s="129" t="e">
        <f t="shared" si="8"/>
        <v>#N/A</v>
      </c>
      <c r="M169" s="130" t="e" cm="1">
        <f t="array" aca="1" ref="M169" ca="1">IF(C169="Vacant","Vacant",IF(C169="Manager","Manager",IF(C169="Market Rate","Market Rate",IF(L169&lt;&gt; "", L169, IF(I169&lt;=4, INDEX(USDA_Buckets, MATCH(MIN(IF(INDIRECT("USDA_" &amp; G169 &amp; "_4P")&gt;=J169, INDIRECT("USDA_" &amp; G169 &amp; "_4P"))), INDIRECT("USDA_" &amp; G169 &amp; "_4P"), 0), 1), INDEX(USDA_Buckets, MATCH(MIN(IF(INDIRECT("USDA_" &amp; G169 &amp; "_5P")&gt;=J169, INDIRECT("USDA_" &amp; G169 &amp; "_5P"))), INDIRECT("USDA_" &amp; G169 &amp; "_5P"), 0), 1))))))</f>
        <v>#N/A</v>
      </c>
      <c r="N169" s="45"/>
      <c r="O169" s="46"/>
    </row>
    <row r="170" spans="1:15" ht="15" thickBot="1" x14ac:dyDescent="0.25">
      <c r="A170" s="49">
        <v>142</v>
      </c>
      <c r="B170" s="38" t="str">
        <f t="shared" si="7"/>
        <v>Enter Tenant Name</v>
      </c>
      <c r="C170" s="39"/>
      <c r="D170" s="40"/>
      <c r="E170" s="97"/>
      <c r="F170" s="42"/>
      <c r="G170" s="197" t="str" cm="1">
        <f t="array" ref="G170">IF(C170&lt;&gt;"",C170,IF(F170="","",IF(YEAR(F170)&lt;2021,TEXT(F170,"yyyy"),INDEX(Effective_Date_Year, MATCH(MAX(IF(Effective_Date&lt;=F170, Effective_Date)), Effective_Date, 0), 1))))</f>
        <v/>
      </c>
      <c r="H170" s="198" t="e">
        <f>INDEX('Income Limits'!$C$3:$AH$372,MATCH('Rent Roll Worksheet'!$M$7,County,0),MATCH(G170,Year,1))</f>
        <v>#N/A</v>
      </c>
      <c r="I170" s="41"/>
      <c r="J170" s="43"/>
      <c r="K170" s="44" t="e">
        <f t="shared" si="9"/>
        <v>#N/A</v>
      </c>
      <c r="L170" s="129" t="e">
        <f t="shared" si="8"/>
        <v>#N/A</v>
      </c>
      <c r="M170" s="128" t="e" cm="1">
        <f t="array" aca="1" ref="M170" ca="1">IF(C170="Vacant","Vacant",IF(C170="Manager","Manager",IF(C170="Market Rate","Market Rate",IF(L170&lt;&gt; "", L170, IF(I170&lt;=4, INDEX(USDA_Buckets, MATCH(MIN(IF(INDIRECT("USDA_" &amp; G170 &amp; "_4P")&gt;=J170, INDIRECT("USDA_" &amp; G170 &amp; "_4P"))), INDIRECT("USDA_" &amp; G170 &amp; "_4P"), 0), 1), INDEX(USDA_Buckets, MATCH(MIN(IF(INDIRECT("USDA_" &amp; G170 &amp; "_5P")&gt;=J170, INDIRECT("USDA_" &amp; G170 &amp; "_5P"))), INDIRECT("USDA_" &amp; G170 &amp; "_5P"), 0), 1))))))</f>
        <v>#N/A</v>
      </c>
      <c r="N170" s="45"/>
      <c r="O170" s="46"/>
    </row>
    <row r="171" spans="1:15" ht="15" thickBot="1" x14ac:dyDescent="0.25">
      <c r="A171" s="49">
        <v>143</v>
      </c>
      <c r="B171" s="38" t="str">
        <f t="shared" si="7"/>
        <v>Enter Tenant Name</v>
      </c>
      <c r="C171" s="39"/>
      <c r="D171" s="40"/>
      <c r="E171" s="97"/>
      <c r="F171" s="42"/>
      <c r="G171" s="197" t="str" cm="1">
        <f t="array" ref="G171">IF(C171&lt;&gt;"",C171,IF(F171="","",IF(YEAR(F171)&lt;2021,TEXT(F171,"yyyy"),INDEX(Effective_Date_Year, MATCH(MAX(IF(Effective_Date&lt;=F171, Effective_Date)), Effective_Date, 0), 1))))</f>
        <v/>
      </c>
      <c r="H171" s="198" t="e">
        <f>INDEX('Income Limits'!$C$3:$AH$372,MATCH('Rent Roll Worksheet'!$M$7,County,0),MATCH(G171,Year,1))</f>
        <v>#N/A</v>
      </c>
      <c r="I171" s="41"/>
      <c r="J171" s="43"/>
      <c r="K171" s="44" t="e">
        <f t="shared" si="9"/>
        <v>#N/A</v>
      </c>
      <c r="L171" s="129" t="e">
        <f t="shared" si="8"/>
        <v>#N/A</v>
      </c>
      <c r="M171" s="128" t="e" cm="1">
        <f t="array" aca="1" ref="M171" ca="1">IF(C171="Vacant","Vacant",IF(C171="Manager","Manager",IF(C171="Market Rate","Market Rate",IF(L171&lt;&gt; "", L171, IF(I171&lt;=4, INDEX(USDA_Buckets, MATCH(MIN(IF(INDIRECT("USDA_" &amp; G171 &amp; "_4P")&gt;=J171, INDIRECT("USDA_" &amp; G171 &amp; "_4P"))), INDIRECT("USDA_" &amp; G171 &amp; "_4P"), 0), 1), INDEX(USDA_Buckets, MATCH(MIN(IF(INDIRECT("USDA_" &amp; G171 &amp; "_5P")&gt;=J171, INDIRECT("USDA_" &amp; G171 &amp; "_5P"))), INDIRECT("USDA_" &amp; G171 &amp; "_5P"), 0), 1))))))</f>
        <v>#N/A</v>
      </c>
      <c r="N171" s="45"/>
      <c r="O171" s="46"/>
    </row>
    <row r="172" spans="1:15" ht="15" thickBot="1" x14ac:dyDescent="0.25">
      <c r="A172" s="49">
        <v>144</v>
      </c>
      <c r="B172" s="38" t="str">
        <f t="shared" si="7"/>
        <v>Enter Tenant Name</v>
      </c>
      <c r="C172" s="39"/>
      <c r="D172" s="40"/>
      <c r="E172" s="97"/>
      <c r="F172" s="42"/>
      <c r="G172" s="197" t="str" cm="1">
        <f t="array" ref="G172">IF(C172&lt;&gt;"",C172,IF(F172="","",IF(YEAR(F172)&lt;2021,TEXT(F172,"yyyy"),INDEX(Effective_Date_Year, MATCH(MAX(IF(Effective_Date&lt;=F172, Effective_Date)), Effective_Date, 0), 1))))</f>
        <v/>
      </c>
      <c r="H172" s="198" t="e">
        <f>INDEX('Income Limits'!$C$3:$AH$372,MATCH('Rent Roll Worksheet'!$M$7,County,0),MATCH(G172,Year,1))</f>
        <v>#N/A</v>
      </c>
      <c r="I172" s="41"/>
      <c r="J172" s="43"/>
      <c r="K172" s="44" t="e">
        <f t="shared" si="9"/>
        <v>#N/A</v>
      </c>
      <c r="L172" s="129" t="e">
        <f t="shared" si="8"/>
        <v>#N/A</v>
      </c>
      <c r="M172" s="128" t="e" cm="1">
        <f t="array" aca="1" ref="M172" ca="1">IF(C172="Vacant","Vacant",IF(C172="Manager","Manager",IF(C172="Market Rate","Market Rate",IF(L172&lt;&gt; "", L172, IF(I172&lt;=4, INDEX(USDA_Buckets, MATCH(MIN(IF(INDIRECT("USDA_" &amp; G172 &amp; "_4P")&gt;=J172, INDIRECT("USDA_" &amp; G172 &amp; "_4P"))), INDIRECT("USDA_" &amp; G172 &amp; "_4P"), 0), 1), INDEX(USDA_Buckets, MATCH(MIN(IF(INDIRECT("USDA_" &amp; G172 &amp; "_5P")&gt;=J172, INDIRECT("USDA_" &amp; G172 &amp; "_5P"))), INDIRECT("USDA_" &amp; G172 &amp; "_5P"), 0), 1))))))</f>
        <v>#N/A</v>
      </c>
      <c r="N172" s="45"/>
      <c r="O172" s="46"/>
    </row>
    <row r="173" spans="1:15" ht="15" thickBot="1" x14ac:dyDescent="0.25">
      <c r="A173" s="49">
        <v>145</v>
      </c>
      <c r="B173" s="38" t="str">
        <f t="shared" si="7"/>
        <v>Enter Tenant Name</v>
      </c>
      <c r="C173" s="39"/>
      <c r="D173" s="40"/>
      <c r="E173" s="97"/>
      <c r="F173" s="42"/>
      <c r="G173" s="197" t="str" cm="1">
        <f t="array" ref="G173">IF(C173&lt;&gt;"",C173,IF(F173="","",IF(YEAR(F173)&lt;2021,TEXT(F173,"yyyy"),INDEX(Effective_Date_Year, MATCH(MAX(IF(Effective_Date&lt;=F173, Effective_Date)), Effective_Date, 0), 1))))</f>
        <v/>
      </c>
      <c r="H173" s="198" t="e">
        <f>INDEX('Income Limits'!$C$3:$AH$372,MATCH('Rent Roll Worksheet'!$M$7,County,0),MATCH(G173,Year,1))</f>
        <v>#N/A</v>
      </c>
      <c r="I173" s="41"/>
      <c r="J173" s="43"/>
      <c r="K173" s="44" t="e">
        <f t="shared" si="9"/>
        <v>#N/A</v>
      </c>
      <c r="L173" s="129" t="e">
        <f t="shared" si="8"/>
        <v>#N/A</v>
      </c>
      <c r="M173" s="128" t="e" cm="1">
        <f t="array" aca="1" ref="M173" ca="1">IF(C173="Vacant","Vacant",IF(C173="Manager","Manager",IF(C173="Market Rate","Market Rate",IF(L173&lt;&gt; "", L173, IF(I173&lt;=4, INDEX(USDA_Buckets, MATCH(MIN(IF(INDIRECT("USDA_" &amp; G173 &amp; "_4P")&gt;=J173, INDIRECT("USDA_" &amp; G173 &amp; "_4P"))), INDIRECT("USDA_" &amp; G173 &amp; "_4P"), 0), 1), INDEX(USDA_Buckets, MATCH(MIN(IF(INDIRECT("USDA_" &amp; G173 &amp; "_5P")&gt;=J173, INDIRECT("USDA_" &amp; G173 &amp; "_5P"))), INDIRECT("USDA_" &amp; G173 &amp; "_5P"), 0), 1))))))</f>
        <v>#N/A</v>
      </c>
      <c r="N173" s="45"/>
      <c r="O173" s="46"/>
    </row>
    <row r="174" spans="1:15" ht="15" thickBot="1" x14ac:dyDescent="0.25">
      <c r="A174" s="49">
        <v>146</v>
      </c>
      <c r="B174" s="38" t="str">
        <f t="shared" si="7"/>
        <v>Enter Tenant Name</v>
      </c>
      <c r="C174" s="39"/>
      <c r="D174" s="40"/>
      <c r="E174" s="97"/>
      <c r="F174" s="42"/>
      <c r="G174" s="197" t="str" cm="1">
        <f t="array" ref="G174">IF(C174&lt;&gt;"",C174,IF(F174="","",IF(YEAR(F174)&lt;2021,TEXT(F174,"yyyy"),INDEX(Effective_Date_Year, MATCH(MAX(IF(Effective_Date&lt;=F174, Effective_Date)), Effective_Date, 0), 1))))</f>
        <v/>
      </c>
      <c r="H174" s="198" t="e">
        <f>INDEX('Income Limits'!$C$3:$AH$372,MATCH('Rent Roll Worksheet'!$M$7,County,0),MATCH(G174,Year,1))</f>
        <v>#N/A</v>
      </c>
      <c r="I174" s="41"/>
      <c r="J174" s="43"/>
      <c r="K174" s="44" t="e">
        <f t="shared" si="9"/>
        <v>#N/A</v>
      </c>
      <c r="L174" s="129" t="e">
        <f t="shared" si="8"/>
        <v>#N/A</v>
      </c>
      <c r="M174" s="128" t="e" cm="1">
        <f t="array" aca="1" ref="M174" ca="1">IF(C174="Vacant","Vacant",IF(C174="Manager","Manager",IF(C174="Market Rate","Market Rate",IF(L174&lt;&gt; "", L174, IF(I174&lt;=4, INDEX(USDA_Buckets, MATCH(MIN(IF(INDIRECT("USDA_" &amp; G174 &amp; "_4P")&gt;=J174, INDIRECT("USDA_" &amp; G174 &amp; "_4P"))), INDIRECT("USDA_" &amp; G174 &amp; "_4P"), 0), 1), INDEX(USDA_Buckets, MATCH(MIN(IF(INDIRECT("USDA_" &amp; G174 &amp; "_5P")&gt;=J174, INDIRECT("USDA_" &amp; G174 &amp; "_5P"))), INDIRECT("USDA_" &amp; G174 &amp; "_5P"), 0), 1))))))</f>
        <v>#N/A</v>
      </c>
      <c r="N174" s="45"/>
      <c r="O174" s="46"/>
    </row>
    <row r="175" spans="1:15" ht="11.25" customHeight="1" thickBot="1" x14ac:dyDescent="0.25">
      <c r="A175" s="49">
        <v>147</v>
      </c>
      <c r="B175" s="38" t="str">
        <f t="shared" si="7"/>
        <v>Enter Tenant Name</v>
      </c>
      <c r="C175" s="39"/>
      <c r="D175" s="40"/>
      <c r="E175" s="97"/>
      <c r="F175" s="42"/>
      <c r="G175" s="197" t="str" cm="1">
        <f t="array" ref="G175">IF(C175&lt;&gt;"",C175,IF(F175="","",IF(YEAR(F175)&lt;2021,TEXT(F175,"yyyy"),INDEX(Effective_Date_Year, MATCH(MAX(IF(Effective_Date&lt;=F175, Effective_Date)), Effective_Date, 0), 1))))</f>
        <v/>
      </c>
      <c r="H175" s="198" t="e">
        <f>INDEX('Income Limits'!$C$3:$AH$372,MATCH('Rent Roll Worksheet'!$M$7,County,0),MATCH(G175,Year,1))</f>
        <v>#N/A</v>
      </c>
      <c r="I175" s="41"/>
      <c r="J175" s="43"/>
      <c r="K175" s="44" t="e">
        <f t="shared" si="9"/>
        <v>#N/A</v>
      </c>
      <c r="L175" s="129" t="e">
        <f t="shared" si="8"/>
        <v>#N/A</v>
      </c>
      <c r="M175" s="128" t="e" cm="1">
        <f t="array" aca="1" ref="M175" ca="1">IF(C175="Vacant","Vacant",IF(C175="Manager","Manager",IF(C175="Market Rate","Market Rate",IF(L175&lt;&gt; "", L175, IF(I175&lt;=4, INDEX(USDA_Buckets, MATCH(MIN(IF(INDIRECT("USDA_" &amp; G175 &amp; "_4P")&gt;=J175, INDIRECT("USDA_" &amp; G175 &amp; "_4P"))), INDIRECT("USDA_" &amp; G175 &amp; "_4P"), 0), 1), INDEX(USDA_Buckets, MATCH(MIN(IF(INDIRECT("USDA_" &amp; G175 &amp; "_5P")&gt;=J175, INDIRECT("USDA_" &amp; G175 &amp; "_5P"))), INDIRECT("USDA_" &amp; G175 &amp; "_5P"), 0), 1))))))</f>
        <v>#N/A</v>
      </c>
      <c r="N175" s="45"/>
      <c r="O175" s="46"/>
    </row>
    <row r="176" spans="1:15" ht="15" thickBot="1" x14ac:dyDescent="0.25">
      <c r="A176" s="49">
        <v>148</v>
      </c>
      <c r="B176" s="38" t="str">
        <f t="shared" si="7"/>
        <v>Enter Tenant Name</v>
      </c>
      <c r="C176" s="39"/>
      <c r="D176" s="40"/>
      <c r="E176" s="97"/>
      <c r="F176" s="42"/>
      <c r="G176" s="197" t="str" cm="1">
        <f t="array" ref="G176">IF(C176&lt;&gt;"",C176,IF(F176="","",IF(YEAR(F176)&lt;2021,TEXT(F176,"yyyy"),INDEX(Effective_Date_Year, MATCH(MAX(IF(Effective_Date&lt;=F176, Effective_Date)), Effective_Date, 0), 1))))</f>
        <v/>
      </c>
      <c r="H176" s="198" t="e">
        <f>INDEX('Income Limits'!$C$3:$AH$372,MATCH('Rent Roll Worksheet'!$M$7,County,0),MATCH(G176,Year,1))</f>
        <v>#N/A</v>
      </c>
      <c r="I176" s="41"/>
      <c r="J176" s="43"/>
      <c r="K176" s="44" t="e">
        <f t="shared" si="9"/>
        <v>#N/A</v>
      </c>
      <c r="L176" s="129" t="e">
        <f t="shared" si="8"/>
        <v>#N/A</v>
      </c>
      <c r="M176" s="128" t="e" cm="1">
        <f t="array" aca="1" ref="M176" ca="1">IF(C176="Vacant","Vacant",IF(C176="Manager","Manager",IF(C176="Market Rate","Market Rate",IF(L176&lt;&gt; "", L176, IF(I176&lt;=4, INDEX(USDA_Buckets, MATCH(MIN(IF(INDIRECT("USDA_" &amp; G176 &amp; "_4P")&gt;=J176, INDIRECT("USDA_" &amp; G176 &amp; "_4P"))), INDIRECT("USDA_" &amp; G176 &amp; "_4P"), 0), 1), INDEX(USDA_Buckets, MATCH(MIN(IF(INDIRECT("USDA_" &amp; G176 &amp; "_5P")&gt;=J176, INDIRECT("USDA_" &amp; G176 &amp; "_5P"))), INDIRECT("USDA_" &amp; G176 &amp; "_5P"), 0), 1))))))</f>
        <v>#N/A</v>
      </c>
      <c r="N176" s="45"/>
      <c r="O176" s="46"/>
    </row>
    <row r="177" spans="1:22" ht="15" thickBot="1" x14ac:dyDescent="0.25">
      <c r="A177" s="49">
        <v>149</v>
      </c>
      <c r="B177" s="38" t="str">
        <f t="shared" si="7"/>
        <v>Enter Tenant Name</v>
      </c>
      <c r="C177" s="39"/>
      <c r="D177" s="40"/>
      <c r="E177" s="97"/>
      <c r="F177" s="42"/>
      <c r="G177" s="197" t="str" cm="1">
        <f t="array" ref="G177">IF(C177&lt;&gt;"",C177,IF(F177="","",IF(YEAR(F177)&lt;2021,TEXT(F177,"yyyy"),INDEX(Effective_Date_Year, MATCH(MAX(IF(Effective_Date&lt;=F177, Effective_Date)), Effective_Date, 0), 1))))</f>
        <v/>
      </c>
      <c r="H177" s="198" t="e">
        <f>INDEX('Income Limits'!$C$3:$AH$372,MATCH('Rent Roll Worksheet'!$M$7,County,0),MATCH(G177,Year,1))</f>
        <v>#N/A</v>
      </c>
      <c r="I177" s="41"/>
      <c r="J177" s="43"/>
      <c r="K177" s="44" t="e">
        <f t="shared" si="9"/>
        <v>#N/A</v>
      </c>
      <c r="L177" s="129" t="e">
        <f t="shared" si="8"/>
        <v>#N/A</v>
      </c>
      <c r="M177" s="128" t="e" cm="1">
        <f t="array" aca="1" ref="M177" ca="1">IF(C177="Vacant","Vacant",IF(C177="Manager","Manager",IF(C177="Market Rate","Market Rate",IF(L177&lt;&gt; "", L177, IF(I177&lt;=4, INDEX(USDA_Buckets, MATCH(MIN(IF(INDIRECT("USDA_" &amp; G177 &amp; "_4P")&gt;=J177, INDIRECT("USDA_" &amp; G177 &amp; "_4P"))), INDIRECT("USDA_" &amp; G177 &amp; "_4P"), 0), 1), INDEX(USDA_Buckets, MATCH(MIN(IF(INDIRECT("USDA_" &amp; G177 &amp; "_5P")&gt;=J177, INDIRECT("USDA_" &amp; G177 &amp; "_5P"))), INDIRECT("USDA_" &amp; G177 &amp; "_5P"), 0), 1))))))</f>
        <v>#N/A</v>
      </c>
      <c r="N177" s="45"/>
      <c r="O177" s="46"/>
    </row>
    <row r="178" spans="1:22" ht="15" thickBot="1" x14ac:dyDescent="0.25">
      <c r="A178" s="60">
        <v>150</v>
      </c>
      <c r="B178" s="61" t="str">
        <f t="shared" si="7"/>
        <v>Enter Tenant Name</v>
      </c>
      <c r="C178" s="138"/>
      <c r="D178" s="62"/>
      <c r="E178" s="98"/>
      <c r="F178" s="64"/>
      <c r="G178" s="199" t="str" cm="1">
        <f t="array" ref="G178">IF(C178&lt;&gt;"",C178,IF(F178="","",IF(YEAR(F178)&lt;2021,TEXT(F178,"yyyy"),INDEX(Effective_Date_Year, MATCH(MAX(IF(Effective_Date&lt;=F178, Effective_Date)), Effective_Date, 0), 1))))</f>
        <v/>
      </c>
      <c r="H178" s="198" t="e">
        <f>INDEX('Income Limits'!$C$3:$AH$372,MATCH('Rent Roll Worksheet'!$M$7,County,0),MATCH(G178,Year,1))</f>
        <v>#N/A</v>
      </c>
      <c r="I178" s="63"/>
      <c r="J178" s="65"/>
      <c r="K178" s="139" t="e">
        <f t="shared" si="9"/>
        <v>#N/A</v>
      </c>
      <c r="L178" s="261" t="e">
        <f t="shared" si="8"/>
        <v>#N/A</v>
      </c>
      <c r="M178" s="131" t="e" cm="1">
        <f t="array" aca="1" ref="M178" ca="1">IF(C178="Vacant","Vacant",IF(C178="Manager","Manager",IF(C178="Market Rate","Market Rate",IF(L178&lt;&gt; "", L178, IF(I178&lt;=4, INDEX(USDA_Buckets, MATCH(MIN(IF(INDIRECT("USDA_" &amp; G178 &amp; "_4P")&gt;=J178, INDIRECT("USDA_" &amp; G178 &amp; "_4P"))), INDIRECT("USDA_" &amp; G178 &amp; "_4P"), 0), 1), INDEX(USDA_Buckets, MATCH(MIN(IF(INDIRECT("USDA_" &amp; G178 &amp; "_5P")&gt;=J178, INDIRECT("USDA_" &amp; G178 &amp; "_5P"))), INDIRECT("USDA_" &amp; G178 &amp; "_5P"), 0), 1))))))</f>
        <v>#N/A</v>
      </c>
      <c r="N178" s="66"/>
      <c r="O178" s="67"/>
    </row>
    <row r="179" spans="1:22" ht="15" thickBot="1" x14ac:dyDescent="0.25">
      <c r="A179" s="37">
        <v>151</v>
      </c>
      <c r="B179" s="90" t="str">
        <f t="shared" si="7"/>
        <v>Enter Tenant Name</v>
      </c>
      <c r="C179" s="39"/>
      <c r="D179" s="40"/>
      <c r="E179" s="97"/>
      <c r="F179" s="42"/>
      <c r="G179" s="197" t="str" cm="1">
        <f t="array" ref="G179">IF(C179&lt;&gt;"",C179,IF(F179="","",IF(YEAR(F179)&lt;2021,TEXT(F179,"yyyy"),INDEX(Effective_Date_Year, MATCH(MAX(IF(Effective_Date&lt;=F179, Effective_Date)), Effective_Date, 0), 1))))</f>
        <v/>
      </c>
      <c r="H179" s="200" t="e">
        <f>INDEX('Income Limits'!$C$3:$AH$372,MATCH('Rent Roll Worksheet'!$M$7,County,0),MATCH(G179,Year,1))</f>
        <v>#N/A</v>
      </c>
      <c r="I179" s="41"/>
      <c r="J179" s="43"/>
      <c r="K179" s="44" t="e">
        <f t="shared" si="9"/>
        <v>#N/A</v>
      </c>
      <c r="L179" s="129" t="e">
        <f t="shared" si="8"/>
        <v>#N/A</v>
      </c>
      <c r="M179" s="130" t="e" cm="1">
        <f t="array" aca="1" ref="M179" ca="1">IF(C179="Vacant","Vacant",IF(C179="Manager","Manager",IF(C179="Market Rate","Market Rate",IF(L179&lt;&gt; "", L179, IF(I179&lt;=4, INDEX(USDA_Buckets, MATCH(MIN(IF(INDIRECT("USDA_" &amp; G179 &amp; "_4P")&gt;=J179, INDIRECT("USDA_" &amp; G179 &amp; "_4P"))), INDIRECT("USDA_" &amp; G179 &amp; "_4P"), 0), 1), INDEX(USDA_Buckets, MATCH(MIN(IF(INDIRECT("USDA_" &amp; G179 &amp; "_5P")&gt;=J179, INDIRECT("USDA_" &amp; G179 &amp; "_5P"))), INDIRECT("USDA_" &amp; G179 &amp; "_5P"), 0), 1))))))</f>
        <v>#N/A</v>
      </c>
      <c r="N179" s="45"/>
      <c r="O179" s="91"/>
    </row>
    <row r="180" spans="1:22" ht="15" thickBot="1" x14ac:dyDescent="0.25">
      <c r="A180" s="49">
        <v>152</v>
      </c>
      <c r="B180" s="38" t="str">
        <f t="shared" si="7"/>
        <v>Enter Tenant Name</v>
      </c>
      <c r="C180" s="39"/>
      <c r="D180" s="40"/>
      <c r="E180" s="97"/>
      <c r="F180" s="42"/>
      <c r="G180" s="197" t="str" cm="1">
        <f t="array" ref="G180">IF(C180&lt;&gt;"",C180,IF(F180="","",IF(YEAR(F180)&lt;2021,TEXT(F180,"yyyy"),INDEX(Effective_Date_Year, MATCH(MAX(IF(Effective_Date&lt;=F180, Effective_Date)), Effective_Date, 0), 1))))</f>
        <v/>
      </c>
      <c r="H180" s="198" t="e">
        <f>INDEX('Income Limits'!$C$3:$AH$372,MATCH('Rent Roll Worksheet'!$M$7,County,0),MATCH(G180,Year,1))</f>
        <v>#N/A</v>
      </c>
      <c r="I180" s="41"/>
      <c r="J180" s="43"/>
      <c r="K180" s="44" t="e">
        <f t="shared" si="9"/>
        <v>#N/A</v>
      </c>
      <c r="L180" s="129" t="e">
        <f t="shared" si="8"/>
        <v>#N/A</v>
      </c>
      <c r="M180" s="128" t="e" cm="1">
        <f t="array" aca="1" ref="M180" ca="1">IF(C180="Vacant","Vacant",IF(C180="Manager","Manager",IF(C180="Market Rate","Market Rate",IF(L180&lt;&gt; "", L180, IF(I180&lt;=4, INDEX(USDA_Buckets, MATCH(MIN(IF(INDIRECT("USDA_" &amp; G180 &amp; "_4P")&gt;=J180, INDIRECT("USDA_" &amp; G180 &amp; "_4P"))), INDIRECT("USDA_" &amp; G180 &amp; "_4P"), 0), 1), INDEX(USDA_Buckets, MATCH(MIN(IF(INDIRECT("USDA_" &amp; G180 &amp; "_5P")&gt;=J180, INDIRECT("USDA_" &amp; G180 &amp; "_5P"))), INDIRECT("USDA_" &amp; G180 &amp; "_5P"), 0), 1))))))</f>
        <v>#N/A</v>
      </c>
      <c r="N180" s="45"/>
      <c r="O180" s="46"/>
    </row>
    <row r="181" spans="1:22" ht="15" thickBot="1" x14ac:dyDescent="0.25">
      <c r="A181" s="49">
        <v>153</v>
      </c>
      <c r="B181" s="38" t="str">
        <f t="shared" si="7"/>
        <v>Enter Tenant Name</v>
      </c>
      <c r="C181" s="39"/>
      <c r="D181" s="40"/>
      <c r="E181" s="97"/>
      <c r="F181" s="42"/>
      <c r="G181" s="197" t="str" cm="1">
        <f t="array" ref="G181">IF(C181&lt;&gt;"",C181,IF(F181="","",IF(YEAR(F181)&lt;2021,TEXT(F181,"yyyy"),INDEX(Effective_Date_Year, MATCH(MAX(IF(Effective_Date&lt;=F181, Effective_Date)), Effective_Date, 0), 1))))</f>
        <v/>
      </c>
      <c r="H181" s="198" t="e">
        <f>INDEX('Income Limits'!$C$3:$AH$372,MATCH('Rent Roll Worksheet'!$M$7,County,0),MATCH(G181,Year,1))</f>
        <v>#N/A</v>
      </c>
      <c r="I181" s="41"/>
      <c r="J181" s="43"/>
      <c r="K181" s="44" t="e">
        <f t="shared" si="9"/>
        <v>#N/A</v>
      </c>
      <c r="L181" s="129" t="e">
        <f t="shared" si="8"/>
        <v>#N/A</v>
      </c>
      <c r="M181" s="128" t="e" cm="1">
        <f t="array" aca="1" ref="M181" ca="1">IF(C181="Vacant","Vacant",IF(C181="Manager","Manager",IF(C181="Market Rate","Market Rate",IF(L181&lt;&gt; "", L181, IF(I181&lt;=4, INDEX(USDA_Buckets, MATCH(MIN(IF(INDIRECT("USDA_" &amp; G181 &amp; "_4P")&gt;=J181, INDIRECT("USDA_" &amp; G181 &amp; "_4P"))), INDIRECT("USDA_" &amp; G181 &amp; "_4P"), 0), 1), INDEX(USDA_Buckets, MATCH(MIN(IF(INDIRECT("USDA_" &amp; G181 &amp; "_5P")&gt;=J181, INDIRECT("USDA_" &amp; G181 &amp; "_5P"))), INDIRECT("USDA_" &amp; G181 &amp; "_5P"), 0), 1))))))</f>
        <v>#N/A</v>
      </c>
      <c r="N181" s="45"/>
      <c r="O181" s="46"/>
    </row>
    <row r="182" spans="1:22" ht="15" thickBot="1" x14ac:dyDescent="0.25">
      <c r="A182" s="49">
        <v>154</v>
      </c>
      <c r="B182" s="38" t="str">
        <f t="shared" si="7"/>
        <v>Enter Tenant Name</v>
      </c>
      <c r="C182" s="39"/>
      <c r="D182" s="40"/>
      <c r="E182" s="97"/>
      <c r="F182" s="42"/>
      <c r="G182" s="197" t="str" cm="1">
        <f t="array" ref="G182">IF(C182&lt;&gt;"",C182,IF(F182="","",IF(YEAR(F182)&lt;2021,TEXT(F182,"yyyy"),INDEX(Effective_Date_Year, MATCH(MAX(IF(Effective_Date&lt;=F182, Effective_Date)), Effective_Date, 0), 1))))</f>
        <v/>
      </c>
      <c r="H182" s="198" t="e">
        <f>INDEX('Income Limits'!$C$3:$AH$372,MATCH('Rent Roll Worksheet'!$M$7,County,0),MATCH(G182,Year,1))</f>
        <v>#N/A</v>
      </c>
      <c r="I182" s="41"/>
      <c r="J182" s="43"/>
      <c r="K182" s="44" t="e">
        <f t="shared" si="9"/>
        <v>#N/A</v>
      </c>
      <c r="L182" s="129" t="e">
        <f t="shared" si="8"/>
        <v>#N/A</v>
      </c>
      <c r="M182" s="128" t="e" cm="1">
        <f t="array" aca="1" ref="M182" ca="1">IF(C182="Vacant","Vacant",IF(C182="Manager","Manager",IF(C182="Market Rate","Market Rate",IF(L182&lt;&gt; "", L182, IF(I182&lt;=4, INDEX(USDA_Buckets, MATCH(MIN(IF(INDIRECT("USDA_" &amp; G182 &amp; "_4P")&gt;=J182, INDIRECT("USDA_" &amp; G182 &amp; "_4P"))), INDIRECT("USDA_" &amp; G182 &amp; "_4P"), 0), 1), INDEX(USDA_Buckets, MATCH(MIN(IF(INDIRECT("USDA_" &amp; G182 &amp; "_5P")&gt;=J182, INDIRECT("USDA_" &amp; G182 &amp; "_5P"))), INDIRECT("USDA_" &amp; G182 &amp; "_5P"), 0), 1))))))</f>
        <v>#N/A</v>
      </c>
      <c r="N182" s="45"/>
      <c r="O182" s="46"/>
    </row>
    <row r="183" spans="1:22" ht="14.25" customHeight="1" thickBot="1" x14ac:dyDescent="0.25">
      <c r="A183" s="49">
        <v>155</v>
      </c>
      <c r="B183" s="38" t="str">
        <f t="shared" si="7"/>
        <v>Enter Tenant Name</v>
      </c>
      <c r="C183" s="39"/>
      <c r="D183" s="40"/>
      <c r="E183" s="97"/>
      <c r="F183" s="42"/>
      <c r="G183" s="197" t="str" cm="1">
        <f t="array" ref="G183">IF(C183&lt;&gt;"",C183,IF(F183="","",IF(YEAR(F183)&lt;2021,TEXT(F183,"yyyy"),INDEX(Effective_Date_Year, MATCH(MAX(IF(Effective_Date&lt;=F183, Effective_Date)), Effective_Date, 0), 1))))</f>
        <v/>
      </c>
      <c r="H183" s="198" t="e">
        <f>INDEX('Income Limits'!$C$3:$AH$372,MATCH('Rent Roll Worksheet'!$M$7,County,0),MATCH(G183,Year,1))</f>
        <v>#N/A</v>
      </c>
      <c r="I183" s="41"/>
      <c r="J183" s="43"/>
      <c r="K183" s="44" t="e">
        <f t="shared" si="9"/>
        <v>#N/A</v>
      </c>
      <c r="L183" s="129" t="e">
        <f t="shared" si="8"/>
        <v>#N/A</v>
      </c>
      <c r="M183" s="128" t="e" cm="1">
        <f t="array" aca="1" ref="M183" ca="1">IF(C183="Vacant","Vacant",IF(C183="Manager","Manager",IF(C183="Market Rate","Market Rate",IF(L183&lt;&gt; "", L183, IF(I183&lt;=4, INDEX(USDA_Buckets, MATCH(MIN(IF(INDIRECT("USDA_" &amp; G183 &amp; "_4P")&gt;=J183, INDIRECT("USDA_" &amp; G183 &amp; "_4P"))), INDIRECT("USDA_" &amp; G183 &amp; "_4P"), 0), 1), INDEX(USDA_Buckets, MATCH(MIN(IF(INDIRECT("USDA_" &amp; G183 &amp; "_5P")&gt;=J183, INDIRECT("USDA_" &amp; G183 &amp; "_5P"))), INDIRECT("USDA_" &amp; G183 &amp; "_5P"), 0), 1))))))</f>
        <v>#N/A</v>
      </c>
      <c r="N183" s="45"/>
      <c r="O183" s="100"/>
    </row>
    <row r="184" spans="1:22" ht="14.25" customHeight="1" thickBot="1" x14ac:dyDescent="0.25">
      <c r="A184" s="60">
        <v>156</v>
      </c>
      <c r="B184" s="61" t="str">
        <f t="shared" si="7"/>
        <v>Enter Tenant Name</v>
      </c>
      <c r="C184" s="39"/>
      <c r="D184" s="62"/>
      <c r="E184" s="98"/>
      <c r="F184" s="101"/>
      <c r="G184" s="197" t="str" cm="1">
        <f t="array" ref="G184">IF(C184&lt;&gt;"",C184,IF(F184="","",IF(YEAR(F184)&lt;2021,TEXT(F184,"yyyy"),INDEX(Effective_Date_Year, MATCH(MAX(IF(Effective_Date&lt;=F184, Effective_Date)), Effective_Date, 0), 1))))</f>
        <v/>
      </c>
      <c r="H184" s="198" t="e">
        <f>INDEX('Income Limits'!$C$3:$AH$372,MATCH('Rent Roll Worksheet'!$M$7,County,0),MATCH(G184,Year,1))</f>
        <v>#N/A</v>
      </c>
      <c r="I184" s="63"/>
      <c r="J184" s="65"/>
      <c r="K184" s="44" t="e">
        <f t="shared" si="9"/>
        <v>#N/A</v>
      </c>
      <c r="L184" s="129" t="e">
        <f t="shared" si="8"/>
        <v>#N/A</v>
      </c>
      <c r="M184" s="131" t="e" cm="1">
        <f t="array" aca="1" ref="M184" ca="1">IF(C184="Vacant","Vacant",IF(C184="Manager","Manager",IF(C184="Market Rate","Market Rate",IF(L184&lt;&gt; "", L184, IF(I184&lt;=4, INDEX(USDA_Buckets, MATCH(MIN(IF(INDIRECT("USDA_" &amp; G184 &amp; "_4P")&gt;=J184, INDIRECT("USDA_" &amp; G184 &amp; "_4P"))), INDIRECT("USDA_" &amp; G184 &amp; "_4P"), 0), 1), INDEX(USDA_Buckets, MATCH(MIN(IF(INDIRECT("USDA_" &amp; G184 &amp; "_5P")&gt;=J184, INDIRECT("USDA_" &amp; G184 &amp; "_5P"))), INDIRECT("USDA_" &amp; G184 &amp; "_5P"), 0), 1))))))</f>
        <v>#N/A</v>
      </c>
      <c r="N184" s="93"/>
      <c r="O184" s="67"/>
      <c r="V184" s="36"/>
    </row>
    <row r="185" spans="1:22" s="36" customFormat="1" ht="17.25" customHeight="1" x14ac:dyDescent="0.2">
      <c r="A185" s="342" t="s">
        <v>496</v>
      </c>
      <c r="B185" s="342"/>
      <c r="C185" s="342"/>
      <c r="D185" s="342"/>
      <c r="E185" s="342"/>
      <c r="F185" s="342"/>
      <c r="G185" s="342"/>
      <c r="H185" s="342"/>
      <c r="I185" s="342"/>
      <c r="J185" s="342"/>
      <c r="K185" s="342"/>
      <c r="L185" s="342"/>
      <c r="M185" s="342"/>
      <c r="N185" s="342"/>
      <c r="O185" s="342"/>
      <c r="P185" s="30"/>
      <c r="S185" s="11"/>
      <c r="V185" s="95"/>
    </row>
    <row r="186" spans="1:22" s="95" customFormat="1" ht="45.75" customHeight="1" x14ac:dyDescent="0.25">
      <c r="A186" s="310"/>
      <c r="B186" s="311"/>
      <c r="C186" s="311"/>
      <c r="D186" s="311"/>
      <c r="E186" s="311"/>
      <c r="F186" s="311"/>
      <c r="G186" s="311"/>
      <c r="H186" s="311"/>
      <c r="I186" s="311"/>
      <c r="J186" s="311"/>
      <c r="K186" s="311"/>
      <c r="L186" s="311"/>
      <c r="M186" s="311"/>
      <c r="N186" s="311"/>
      <c r="O186" s="312"/>
      <c r="P186" s="94"/>
      <c r="S186" s="96"/>
      <c r="V186" s="36"/>
    </row>
    <row r="187" spans="1:22" s="36" customFormat="1" ht="15" thickBot="1" x14ac:dyDescent="0.25">
      <c r="A187" s="303"/>
      <c r="B187" s="304"/>
      <c r="C187" s="304"/>
      <c r="D187" s="304"/>
      <c r="E187" s="304"/>
      <c r="F187" s="304"/>
      <c r="G187" s="304"/>
      <c r="H187" s="303"/>
      <c r="I187" s="304"/>
      <c r="J187" s="304"/>
      <c r="K187" s="304"/>
      <c r="L187" s="304"/>
      <c r="M187" s="304"/>
      <c r="N187" s="304"/>
      <c r="O187" s="304"/>
      <c r="P187" s="30"/>
      <c r="S187" s="11"/>
      <c r="V187" s="8"/>
    </row>
    <row r="188" spans="1:22" ht="11.25" customHeight="1" x14ac:dyDescent="0.2">
      <c r="A188" s="305" t="s">
        <v>365</v>
      </c>
      <c r="B188" s="297" t="s">
        <v>419</v>
      </c>
      <c r="C188" s="297" t="s">
        <v>456</v>
      </c>
      <c r="D188" s="295" t="s">
        <v>391</v>
      </c>
      <c r="E188" s="297" t="s">
        <v>399</v>
      </c>
      <c r="F188" s="297" t="s">
        <v>501</v>
      </c>
      <c r="G188" s="297" t="s">
        <v>420</v>
      </c>
      <c r="H188" s="297" t="s">
        <v>366</v>
      </c>
      <c r="I188" s="297" t="s">
        <v>386</v>
      </c>
      <c r="J188" s="302" t="s">
        <v>502</v>
      </c>
      <c r="K188" s="302" t="s">
        <v>390</v>
      </c>
      <c r="L188" s="188"/>
      <c r="M188" s="299" t="s">
        <v>393</v>
      </c>
      <c r="N188" s="299" t="s">
        <v>457</v>
      </c>
      <c r="O188" s="307" t="s">
        <v>458</v>
      </c>
    </row>
    <row r="189" spans="1:22" ht="42" customHeight="1" x14ac:dyDescent="0.2">
      <c r="A189" s="305"/>
      <c r="B189" s="297"/>
      <c r="C189" s="297"/>
      <c r="D189" s="295"/>
      <c r="E189" s="297"/>
      <c r="F189" s="297"/>
      <c r="G189" s="297"/>
      <c r="H189" s="297"/>
      <c r="I189" s="297"/>
      <c r="J189" s="297"/>
      <c r="K189" s="297"/>
      <c r="L189" s="186"/>
      <c r="M189" s="300"/>
      <c r="N189" s="300"/>
      <c r="O189" s="308"/>
    </row>
    <row r="190" spans="1:22" ht="16.5" customHeight="1" x14ac:dyDescent="0.2">
      <c r="A190" s="305"/>
      <c r="B190" s="297"/>
      <c r="C190" s="297"/>
      <c r="D190" s="295"/>
      <c r="E190" s="297"/>
      <c r="F190" s="297"/>
      <c r="G190" s="297"/>
      <c r="H190" s="297"/>
      <c r="I190" s="297"/>
      <c r="J190" s="297"/>
      <c r="K190" s="297"/>
      <c r="L190" s="186"/>
      <c r="M190" s="300"/>
      <c r="N190" s="300"/>
      <c r="O190" s="308"/>
    </row>
    <row r="191" spans="1:22" ht="12" customHeight="1" thickBot="1" x14ac:dyDescent="0.25">
      <c r="A191" s="306"/>
      <c r="B191" s="298"/>
      <c r="C191" s="298"/>
      <c r="D191" s="296"/>
      <c r="E191" s="298"/>
      <c r="F191" s="298"/>
      <c r="G191" s="298"/>
      <c r="H191" s="298"/>
      <c r="I191" s="298"/>
      <c r="J191" s="298"/>
      <c r="K191" s="298"/>
      <c r="L191" s="187"/>
      <c r="M191" s="301"/>
      <c r="N191" s="301"/>
      <c r="O191" s="309"/>
    </row>
    <row r="192" spans="1:22" ht="15" thickBot="1" x14ac:dyDescent="0.25">
      <c r="A192" s="49">
        <v>157</v>
      </c>
      <c r="B192" s="99" t="str">
        <f t="shared" ref="B192:B245" si="10">IF(C192="Vacant",C192,IF(C192="Manager",C192,IF(C192="Market Rate",C192,"Enter Tenant Name")))</f>
        <v>Enter Tenant Name</v>
      </c>
      <c r="C192" s="39"/>
      <c r="D192" s="40"/>
      <c r="E192" s="97"/>
      <c r="F192" s="42"/>
      <c r="G192" s="197" t="str" cm="1">
        <f t="array" ref="G192">IF(C192&lt;&gt;"",C192,IF(F192="","",IF(YEAR(F192)&lt;2021,TEXT(F192,"yyyy"),INDEX(Effective_Date_Year, MATCH(MAX(IF(Effective_Date&lt;=F192, Effective_Date)), Effective_Date, 0), 1))))</f>
        <v/>
      </c>
      <c r="H192" s="198" t="e">
        <f>INDEX('Income Limits'!$C$3:$AH$372,MATCH('Rent Roll Worksheet'!$M$7,County,0),MATCH(G192,Year,1))</f>
        <v>#N/A</v>
      </c>
      <c r="I192" s="41"/>
      <c r="J192" s="43"/>
      <c r="K192" s="44" t="e">
        <f>IF(C192="Vacant","",IF(C192="Manager","",IF(C192="Market Rate","",IF(I192=1,H192*0.7,IF(I192=2,H192*0.8,IF(I192=3,H192*0.9,IF(I192=4,H192,IF(I192=5,H192*1.08,IF(I192=6,H192*1.16,IF(I192=7,H192*1.24,H192*1.32)))))))*2)))</f>
        <v>#N/A</v>
      </c>
      <c r="L192" s="129" t="e">
        <f t="shared" ref="L192:L245" si="11">IF(YEAR(F192)&lt;2021, IF(J192/K192&lt;=0.3, $Q$16, IF(J192/K192&lt;=0.5, $Q$17, IF(J192/K192&lt;=0.6, $Q$18, IF(J192/K192&lt;=0.8, $Q$19, $Q$20)))), "")</f>
        <v>#N/A</v>
      </c>
      <c r="M192" s="128" t="e" cm="1">
        <f t="array" aca="1" ref="M192" ca="1">IF(C192="Vacant","Vacant",IF(C192="Manager","Manager",IF(C192="Market Rate","Market Rate",IF(L192&lt;&gt; "", L192, IF(I192&lt;=4, INDEX(USDA_Buckets, MATCH(MIN(IF(INDIRECT("USDA_" &amp; G192 &amp; "_4P")&gt;=J192, INDIRECT("USDA_" &amp; G192 &amp; "_4P"))), INDIRECT("USDA_" &amp; G192 &amp; "_4P"), 0), 1), INDEX(USDA_Buckets, MATCH(MIN(IF(INDIRECT("USDA_" &amp; G192 &amp; "_5P")&gt;=J192, INDIRECT("USDA_" &amp; G192 &amp; "_5P"))), INDIRECT("USDA_" &amp; G192 &amp; "_5P"), 0), 1))))))</f>
        <v>#N/A</v>
      </c>
      <c r="N192" s="45"/>
      <c r="O192" s="46"/>
    </row>
    <row r="193" spans="1:15" ht="15" thickBot="1" x14ac:dyDescent="0.25">
      <c r="A193" s="49">
        <v>158</v>
      </c>
      <c r="B193" s="38" t="str">
        <f t="shared" si="10"/>
        <v>Enter Tenant Name</v>
      </c>
      <c r="C193" s="39"/>
      <c r="D193" s="40"/>
      <c r="E193" s="97"/>
      <c r="F193" s="42"/>
      <c r="G193" s="197" t="str" cm="1">
        <f t="array" ref="G193">IF(C193&lt;&gt;"",C193,IF(F193="","",IF(YEAR(F193)&lt;2021,TEXT(F193,"yyyy"),INDEX(Effective_Date_Year, MATCH(MAX(IF(Effective_Date&lt;=F193, Effective_Date)), Effective_Date, 0), 1))))</f>
        <v/>
      </c>
      <c r="H193" s="198" t="e">
        <f>INDEX('Income Limits'!$C$3:$AH$372,MATCH('Rent Roll Worksheet'!$M$7,County,0),MATCH(G193,Year,1))</f>
        <v>#N/A</v>
      </c>
      <c r="I193" s="41"/>
      <c r="J193" s="43"/>
      <c r="K193" s="44" t="e">
        <f t="shared" ref="K193:K245" si="12">IF(C193="Vacant","",IF(C193="Manager","",IF(C193="Market Rate","",IF(I193=1,H193*0.7,IF(I193=2,H193*0.8,IF(I193=3,H193*0.9,IF(I193=4,H193,IF(I193=5,H193*1.08,IF(I193=6,H193*1.16,IF(I193=7,H193*1.24,H193*1.32)))))))*2)))</f>
        <v>#N/A</v>
      </c>
      <c r="L193" s="129" t="e">
        <f t="shared" si="11"/>
        <v>#N/A</v>
      </c>
      <c r="M193" s="128" t="e" cm="1">
        <f t="array" aca="1" ref="M193" ca="1">IF(C193="Vacant","Vacant",IF(C193="Manager","Manager",IF(C193="Market Rate","Market Rate",IF(L193&lt;&gt; "", L193, IF(I193&lt;=4, INDEX(USDA_Buckets, MATCH(MIN(IF(INDIRECT("USDA_" &amp; G193 &amp; "_4P")&gt;=J193, INDIRECT("USDA_" &amp; G193 &amp; "_4P"))), INDIRECT("USDA_" &amp; G193 &amp; "_4P"), 0), 1), INDEX(USDA_Buckets, MATCH(MIN(IF(INDIRECT("USDA_" &amp; G193 &amp; "_5P")&gt;=J193, INDIRECT("USDA_" &amp; G193 &amp; "_5P"))), INDIRECT("USDA_" &amp; G193 &amp; "_5P"), 0), 1))))))</f>
        <v>#N/A</v>
      </c>
      <c r="N193" s="45"/>
      <c r="O193" s="46"/>
    </row>
    <row r="194" spans="1:15" ht="15" thickBot="1" x14ac:dyDescent="0.25">
      <c r="A194" s="49">
        <v>159</v>
      </c>
      <c r="B194" s="38" t="str">
        <f t="shared" si="10"/>
        <v>Enter Tenant Name</v>
      </c>
      <c r="C194" s="39"/>
      <c r="D194" s="40"/>
      <c r="E194" s="97"/>
      <c r="F194" s="42"/>
      <c r="G194" s="197" t="str" cm="1">
        <f t="array" ref="G194">IF(C194&lt;&gt;"",C194,IF(F194="","",IF(YEAR(F194)&lt;2021,TEXT(F194,"yyyy"),INDEX(Effective_Date_Year, MATCH(MAX(IF(Effective_Date&lt;=F194, Effective_Date)), Effective_Date, 0), 1))))</f>
        <v/>
      </c>
      <c r="H194" s="198" t="e">
        <f>INDEX('Income Limits'!$C$3:$AH$372,MATCH('Rent Roll Worksheet'!$M$7,County,0),MATCH(G194,Year,1))</f>
        <v>#N/A</v>
      </c>
      <c r="I194" s="41"/>
      <c r="J194" s="43"/>
      <c r="K194" s="44" t="e">
        <f t="shared" si="12"/>
        <v>#N/A</v>
      </c>
      <c r="L194" s="129" t="e">
        <f t="shared" si="11"/>
        <v>#N/A</v>
      </c>
      <c r="M194" s="128" t="e" cm="1">
        <f t="array" aca="1" ref="M194" ca="1">IF(C194="Vacant","Vacant",IF(C194="Manager","Manager",IF(C194="Market Rate","Market Rate",IF(L194&lt;&gt; "", L194, IF(I194&lt;=4, INDEX(USDA_Buckets, MATCH(MIN(IF(INDIRECT("USDA_" &amp; G194 &amp; "_4P")&gt;=J194, INDIRECT("USDA_" &amp; G194 &amp; "_4P"))), INDIRECT("USDA_" &amp; G194 &amp; "_4P"), 0), 1), INDEX(USDA_Buckets, MATCH(MIN(IF(INDIRECT("USDA_" &amp; G194 &amp; "_5P")&gt;=J194, INDIRECT("USDA_" &amp; G194 &amp; "_5P"))), INDIRECT("USDA_" &amp; G194 &amp; "_5P"), 0), 1))))))</f>
        <v>#N/A</v>
      </c>
      <c r="N194" s="45"/>
      <c r="O194" s="46"/>
    </row>
    <row r="195" spans="1:15" ht="15" thickBot="1" x14ac:dyDescent="0.25">
      <c r="A195" s="60">
        <v>160</v>
      </c>
      <c r="B195" s="61" t="str">
        <f t="shared" si="10"/>
        <v>Enter Tenant Name</v>
      </c>
      <c r="C195" s="138"/>
      <c r="D195" s="62"/>
      <c r="E195" s="98"/>
      <c r="F195" s="64"/>
      <c r="G195" s="199" t="str" cm="1">
        <f t="array" ref="G195">IF(C195&lt;&gt;"",C195,IF(F195="","",IF(YEAR(F195)&lt;2021,TEXT(F195,"yyyy"),INDEX(Effective_Date_Year, MATCH(MAX(IF(Effective_Date&lt;=F195, Effective_Date)), Effective_Date, 0), 1))))</f>
        <v/>
      </c>
      <c r="H195" s="198" t="e">
        <f>INDEX('Income Limits'!$C$3:$AH$372,MATCH('Rent Roll Worksheet'!$M$7,County,0),MATCH(G195,Year,1))</f>
        <v>#N/A</v>
      </c>
      <c r="I195" s="63"/>
      <c r="J195" s="65"/>
      <c r="K195" s="139" t="e">
        <f t="shared" si="12"/>
        <v>#N/A</v>
      </c>
      <c r="L195" s="261" t="e">
        <f t="shared" si="11"/>
        <v>#N/A</v>
      </c>
      <c r="M195" s="131" t="e" cm="1">
        <f t="array" aca="1" ref="M195" ca="1">IF(C195="Vacant","Vacant",IF(C195="Manager","Manager",IF(C195="Market Rate","Market Rate",IF(L195&lt;&gt; "", L195, IF(I195&lt;=4, INDEX(USDA_Buckets, MATCH(MIN(IF(INDIRECT("USDA_" &amp; G195 &amp; "_4P")&gt;=J195, INDIRECT("USDA_" &amp; G195 &amp; "_4P"))), INDIRECT("USDA_" &amp; G195 &amp; "_4P"), 0), 1), INDEX(USDA_Buckets, MATCH(MIN(IF(INDIRECT("USDA_" &amp; G195 &amp; "_5P")&gt;=J195, INDIRECT("USDA_" &amp; G195 &amp; "_5P"))), INDIRECT("USDA_" &amp; G195 &amp; "_5P"), 0), 1))))))</f>
        <v>#N/A</v>
      </c>
      <c r="N195" s="66"/>
      <c r="O195" s="67"/>
    </row>
    <row r="196" spans="1:15" ht="15" thickBot="1" x14ac:dyDescent="0.25">
      <c r="A196" s="49">
        <v>161</v>
      </c>
      <c r="B196" s="38" t="str">
        <f t="shared" si="10"/>
        <v>Enter Tenant Name</v>
      </c>
      <c r="C196" s="39"/>
      <c r="D196" s="40"/>
      <c r="E196" s="97"/>
      <c r="F196" s="42"/>
      <c r="G196" s="197" t="str" cm="1">
        <f t="array" ref="G196">IF(C196&lt;&gt;"",C196,IF(F196="","",IF(YEAR(F196)&lt;2021,TEXT(F196,"yyyy"),INDEX(Effective_Date_Year, MATCH(MAX(IF(Effective_Date&lt;=F196, Effective_Date)), Effective_Date, 0), 1))))</f>
        <v/>
      </c>
      <c r="H196" s="200" t="e">
        <f>INDEX('Income Limits'!$C$3:$AH$372,MATCH('Rent Roll Worksheet'!$M$7,County,0),MATCH(G196,Year,1))</f>
        <v>#N/A</v>
      </c>
      <c r="I196" s="41"/>
      <c r="J196" s="43"/>
      <c r="K196" s="44" t="e">
        <f t="shared" si="12"/>
        <v>#N/A</v>
      </c>
      <c r="L196" s="129" t="e">
        <f t="shared" si="11"/>
        <v>#N/A</v>
      </c>
      <c r="M196" s="130" t="e" cm="1">
        <f t="array" aca="1" ref="M196" ca="1">IF(C196="Vacant","Vacant",IF(C196="Manager","Manager",IF(C196="Market Rate","Market Rate",IF(L196&lt;&gt; "", L196, IF(I196&lt;=4, INDEX(USDA_Buckets, MATCH(MIN(IF(INDIRECT("USDA_" &amp; G196 &amp; "_4P")&gt;=J196, INDIRECT("USDA_" &amp; G196 &amp; "_4P"))), INDIRECT("USDA_" &amp; G196 &amp; "_4P"), 0), 1), INDEX(USDA_Buckets, MATCH(MIN(IF(INDIRECT("USDA_" &amp; G196 &amp; "_5P")&gt;=J196, INDIRECT("USDA_" &amp; G196 &amp; "_5P"))), INDIRECT("USDA_" &amp; G196 &amp; "_5P"), 0), 1))))))</f>
        <v>#N/A</v>
      </c>
      <c r="N196" s="45"/>
      <c r="O196" s="46"/>
    </row>
    <row r="197" spans="1:15" ht="15" thickBot="1" x14ac:dyDescent="0.25">
      <c r="A197" s="49">
        <v>162</v>
      </c>
      <c r="B197" s="38" t="str">
        <f t="shared" si="10"/>
        <v>Enter Tenant Name</v>
      </c>
      <c r="C197" s="39"/>
      <c r="D197" s="40"/>
      <c r="E197" s="97"/>
      <c r="F197" s="42"/>
      <c r="G197" s="197" t="str" cm="1">
        <f t="array" ref="G197">IF(C197&lt;&gt;"",C197,IF(F197="","",IF(YEAR(F197)&lt;2021,TEXT(F197,"yyyy"),INDEX(Effective_Date_Year, MATCH(MAX(IF(Effective_Date&lt;=F197, Effective_Date)), Effective_Date, 0), 1))))</f>
        <v/>
      </c>
      <c r="H197" s="198" t="e">
        <f>INDEX('Income Limits'!$C$3:$AH$372,MATCH('Rent Roll Worksheet'!$M$7,County,0),MATCH(G197,Year,1))</f>
        <v>#N/A</v>
      </c>
      <c r="I197" s="41"/>
      <c r="J197" s="43"/>
      <c r="K197" s="44" t="e">
        <f t="shared" si="12"/>
        <v>#N/A</v>
      </c>
      <c r="L197" s="129" t="e">
        <f t="shared" si="11"/>
        <v>#N/A</v>
      </c>
      <c r="M197" s="128" t="e" cm="1">
        <f t="array" aca="1" ref="M197" ca="1">IF(C197="Vacant","Vacant",IF(C197="Manager","Manager",IF(C197="Market Rate","Market Rate",IF(L197&lt;&gt; "", L197, IF(I197&lt;=4, INDEX(USDA_Buckets, MATCH(MIN(IF(INDIRECT("USDA_" &amp; G197 &amp; "_4P")&gt;=J197, INDIRECT("USDA_" &amp; G197 &amp; "_4P"))), INDIRECT("USDA_" &amp; G197 &amp; "_4P"), 0), 1), INDEX(USDA_Buckets, MATCH(MIN(IF(INDIRECT("USDA_" &amp; G197 &amp; "_5P")&gt;=J197, INDIRECT("USDA_" &amp; G197 &amp; "_5P"))), INDIRECT("USDA_" &amp; G197 &amp; "_5P"), 0), 1))))))</f>
        <v>#N/A</v>
      </c>
      <c r="N197" s="45"/>
      <c r="O197" s="46"/>
    </row>
    <row r="198" spans="1:15" ht="15" thickBot="1" x14ac:dyDescent="0.25">
      <c r="A198" s="49">
        <v>163</v>
      </c>
      <c r="B198" s="38" t="str">
        <f t="shared" si="10"/>
        <v>Enter Tenant Name</v>
      </c>
      <c r="C198" s="39"/>
      <c r="D198" s="40"/>
      <c r="E198" s="97"/>
      <c r="F198" s="42"/>
      <c r="G198" s="197" t="str" cm="1">
        <f t="array" ref="G198">IF(C198&lt;&gt;"",C198,IF(F198="","",IF(YEAR(F198)&lt;2021,TEXT(F198,"yyyy"),INDEX(Effective_Date_Year, MATCH(MAX(IF(Effective_Date&lt;=F198, Effective_Date)), Effective_Date, 0), 1))))</f>
        <v/>
      </c>
      <c r="H198" s="198" t="e">
        <f>INDEX('Income Limits'!$C$3:$AH$372,MATCH('Rent Roll Worksheet'!$M$7,County,0),MATCH(G198,Year,1))</f>
        <v>#N/A</v>
      </c>
      <c r="I198" s="41"/>
      <c r="J198" s="43"/>
      <c r="K198" s="44" t="e">
        <f t="shared" si="12"/>
        <v>#N/A</v>
      </c>
      <c r="L198" s="129" t="e">
        <f t="shared" si="11"/>
        <v>#N/A</v>
      </c>
      <c r="M198" s="128" t="e" cm="1">
        <f t="array" aca="1" ref="M198" ca="1">IF(C198="Vacant","Vacant",IF(C198="Manager","Manager",IF(C198="Market Rate","Market Rate",IF(L198&lt;&gt; "", L198, IF(I198&lt;=4, INDEX(USDA_Buckets, MATCH(MIN(IF(INDIRECT("USDA_" &amp; G198 &amp; "_4P")&gt;=J198, INDIRECT("USDA_" &amp; G198 &amp; "_4P"))), INDIRECT("USDA_" &amp; G198 &amp; "_4P"), 0), 1), INDEX(USDA_Buckets, MATCH(MIN(IF(INDIRECT("USDA_" &amp; G198 &amp; "_5P")&gt;=J198, INDIRECT("USDA_" &amp; G198 &amp; "_5P"))), INDIRECT("USDA_" &amp; G198 &amp; "_5P"), 0), 1))))))</f>
        <v>#N/A</v>
      </c>
      <c r="N198" s="45"/>
      <c r="O198" s="46"/>
    </row>
    <row r="199" spans="1:15" ht="15" thickBot="1" x14ac:dyDescent="0.25">
      <c r="A199" s="49">
        <v>164</v>
      </c>
      <c r="B199" s="38" t="str">
        <f t="shared" si="10"/>
        <v>Enter Tenant Name</v>
      </c>
      <c r="C199" s="39"/>
      <c r="D199" s="40"/>
      <c r="E199" s="97"/>
      <c r="F199" s="42"/>
      <c r="G199" s="197" t="str" cm="1">
        <f t="array" ref="G199">IF(C199&lt;&gt;"",C199,IF(F199="","",IF(YEAR(F199)&lt;2021,TEXT(F199,"yyyy"),INDEX(Effective_Date_Year, MATCH(MAX(IF(Effective_Date&lt;=F199, Effective_Date)), Effective_Date, 0), 1))))</f>
        <v/>
      </c>
      <c r="H199" s="198" t="e">
        <f>INDEX('Income Limits'!$C$3:$AH$372,MATCH('Rent Roll Worksheet'!$M$7,County,0),MATCH(G199,Year,1))</f>
        <v>#N/A</v>
      </c>
      <c r="I199" s="41"/>
      <c r="J199" s="43"/>
      <c r="K199" s="44" t="e">
        <f t="shared" si="12"/>
        <v>#N/A</v>
      </c>
      <c r="L199" s="129" t="e">
        <f t="shared" si="11"/>
        <v>#N/A</v>
      </c>
      <c r="M199" s="128" t="e" cm="1">
        <f t="array" aca="1" ref="M199" ca="1">IF(C199="Vacant","Vacant",IF(C199="Manager","Manager",IF(C199="Market Rate","Market Rate",IF(L199&lt;&gt; "", L199, IF(I199&lt;=4, INDEX(USDA_Buckets, MATCH(MIN(IF(INDIRECT("USDA_" &amp; G199 &amp; "_4P")&gt;=J199, INDIRECT("USDA_" &amp; G199 &amp; "_4P"))), INDIRECT("USDA_" &amp; G199 &amp; "_4P"), 0), 1), INDEX(USDA_Buckets, MATCH(MIN(IF(INDIRECT("USDA_" &amp; G199 &amp; "_5P")&gt;=J199, INDIRECT("USDA_" &amp; G199 &amp; "_5P"))), INDIRECT("USDA_" &amp; G199 &amp; "_5P"), 0), 1))))))</f>
        <v>#N/A</v>
      </c>
      <c r="N199" s="45"/>
      <c r="O199" s="46"/>
    </row>
    <row r="200" spans="1:15" ht="15" thickBot="1" x14ac:dyDescent="0.25">
      <c r="A200" s="49">
        <v>165</v>
      </c>
      <c r="B200" s="38" t="str">
        <f t="shared" si="10"/>
        <v>Enter Tenant Name</v>
      </c>
      <c r="C200" s="39"/>
      <c r="D200" s="40"/>
      <c r="E200" s="97"/>
      <c r="F200" s="42"/>
      <c r="G200" s="197" t="str" cm="1">
        <f t="array" ref="G200">IF(C200&lt;&gt;"",C200,IF(F200="","",IF(YEAR(F200)&lt;2021,TEXT(F200,"yyyy"),INDEX(Effective_Date_Year, MATCH(MAX(IF(Effective_Date&lt;=F200, Effective_Date)), Effective_Date, 0), 1))))</f>
        <v/>
      </c>
      <c r="H200" s="198" t="e">
        <f>INDEX('Income Limits'!$C$3:$AH$372,MATCH('Rent Roll Worksheet'!$M$7,County,0),MATCH(G200,Year,1))</f>
        <v>#N/A</v>
      </c>
      <c r="I200" s="41"/>
      <c r="J200" s="43"/>
      <c r="K200" s="44" t="e">
        <f t="shared" si="12"/>
        <v>#N/A</v>
      </c>
      <c r="L200" s="129" t="e">
        <f t="shared" si="11"/>
        <v>#N/A</v>
      </c>
      <c r="M200" s="128" t="e" cm="1">
        <f t="array" aca="1" ref="M200" ca="1">IF(C200="Vacant","Vacant",IF(C200="Manager","Manager",IF(C200="Market Rate","Market Rate",IF(L200&lt;&gt; "", L200, IF(I200&lt;=4, INDEX(USDA_Buckets, MATCH(MIN(IF(INDIRECT("USDA_" &amp; G200 &amp; "_4P")&gt;=J200, INDIRECT("USDA_" &amp; G200 &amp; "_4P"))), INDIRECT("USDA_" &amp; G200 &amp; "_4P"), 0), 1), INDEX(USDA_Buckets, MATCH(MIN(IF(INDIRECT("USDA_" &amp; G200 &amp; "_5P")&gt;=J200, INDIRECT("USDA_" &amp; G200 &amp; "_5P"))), INDIRECT("USDA_" &amp; G200 &amp; "_5P"), 0), 1))))))</f>
        <v>#N/A</v>
      </c>
      <c r="N200" s="45"/>
      <c r="O200" s="46"/>
    </row>
    <row r="201" spans="1:15" ht="15" thickBot="1" x14ac:dyDescent="0.25">
      <c r="A201" s="49">
        <v>166</v>
      </c>
      <c r="B201" s="38" t="str">
        <f t="shared" si="10"/>
        <v>Enter Tenant Name</v>
      </c>
      <c r="C201" s="39"/>
      <c r="D201" s="40"/>
      <c r="E201" s="97"/>
      <c r="F201" s="42"/>
      <c r="G201" s="197" t="str" cm="1">
        <f t="array" ref="G201">IF(C201&lt;&gt;"",C201,IF(F201="","",IF(YEAR(F201)&lt;2021,TEXT(F201,"yyyy"),INDEX(Effective_Date_Year, MATCH(MAX(IF(Effective_Date&lt;=F201, Effective_Date)), Effective_Date, 0), 1))))</f>
        <v/>
      </c>
      <c r="H201" s="198" t="e">
        <f>INDEX('Income Limits'!$C$3:$AH$372,MATCH('Rent Roll Worksheet'!$M$7,County,0),MATCH(G201,Year,1))</f>
        <v>#N/A</v>
      </c>
      <c r="I201" s="41"/>
      <c r="J201" s="43"/>
      <c r="K201" s="44" t="e">
        <f t="shared" si="12"/>
        <v>#N/A</v>
      </c>
      <c r="L201" s="129" t="e">
        <f t="shared" si="11"/>
        <v>#N/A</v>
      </c>
      <c r="M201" s="128" t="e" cm="1">
        <f t="array" aca="1" ref="M201" ca="1">IF(C201="Vacant","Vacant",IF(C201="Manager","Manager",IF(C201="Market Rate","Market Rate",IF(L201&lt;&gt; "", L201, IF(I201&lt;=4, INDEX(USDA_Buckets, MATCH(MIN(IF(INDIRECT("USDA_" &amp; G201 &amp; "_4P")&gt;=J201, INDIRECT("USDA_" &amp; G201 &amp; "_4P"))), INDIRECT("USDA_" &amp; G201 &amp; "_4P"), 0), 1), INDEX(USDA_Buckets, MATCH(MIN(IF(INDIRECT("USDA_" &amp; G201 &amp; "_5P")&gt;=J201, INDIRECT("USDA_" &amp; G201 &amp; "_5P"))), INDIRECT("USDA_" &amp; G201 &amp; "_5P"), 0), 1))))))</f>
        <v>#N/A</v>
      </c>
      <c r="N201" s="45"/>
      <c r="O201" s="46"/>
    </row>
    <row r="202" spans="1:15" ht="15" thickBot="1" x14ac:dyDescent="0.25">
      <c r="A202" s="49">
        <v>167</v>
      </c>
      <c r="B202" s="38" t="str">
        <f t="shared" si="10"/>
        <v>Enter Tenant Name</v>
      </c>
      <c r="C202" s="39"/>
      <c r="D202" s="40"/>
      <c r="E202" s="97"/>
      <c r="F202" s="42"/>
      <c r="G202" s="197" t="str" cm="1">
        <f t="array" ref="G202">IF(C202&lt;&gt;"",C202,IF(F202="","",IF(YEAR(F202)&lt;2021,TEXT(F202,"yyyy"),INDEX(Effective_Date_Year, MATCH(MAX(IF(Effective_Date&lt;=F202, Effective_Date)), Effective_Date, 0), 1))))</f>
        <v/>
      </c>
      <c r="H202" s="198" t="e">
        <f>INDEX('Income Limits'!$C$3:$AH$372,MATCH('Rent Roll Worksheet'!$M$7,County,0),MATCH(G202,Year,1))</f>
        <v>#N/A</v>
      </c>
      <c r="I202" s="41"/>
      <c r="J202" s="43"/>
      <c r="K202" s="44" t="e">
        <f t="shared" si="12"/>
        <v>#N/A</v>
      </c>
      <c r="L202" s="129" t="e">
        <f t="shared" si="11"/>
        <v>#N/A</v>
      </c>
      <c r="M202" s="128" t="e" cm="1">
        <f t="array" aca="1" ref="M202" ca="1">IF(C202="Vacant","Vacant",IF(C202="Manager","Manager",IF(C202="Market Rate","Market Rate",IF(L202&lt;&gt; "", L202, IF(I202&lt;=4, INDEX(USDA_Buckets, MATCH(MIN(IF(INDIRECT("USDA_" &amp; G202 &amp; "_4P")&gt;=J202, INDIRECT("USDA_" &amp; G202 &amp; "_4P"))), INDIRECT("USDA_" &amp; G202 &amp; "_4P"), 0), 1), INDEX(USDA_Buckets, MATCH(MIN(IF(INDIRECT("USDA_" &amp; G202 &amp; "_5P")&gt;=J202, INDIRECT("USDA_" &amp; G202 &amp; "_5P"))), INDIRECT("USDA_" &amp; G202 &amp; "_5P"), 0), 1))))))</f>
        <v>#N/A</v>
      </c>
      <c r="N202" s="45"/>
      <c r="O202" s="46"/>
    </row>
    <row r="203" spans="1:15" ht="15" thickBot="1" x14ac:dyDescent="0.25">
      <c r="A203" s="49">
        <v>168</v>
      </c>
      <c r="B203" s="38" t="str">
        <f t="shared" si="10"/>
        <v>Enter Tenant Name</v>
      </c>
      <c r="C203" s="39"/>
      <c r="D203" s="40"/>
      <c r="E203" s="97"/>
      <c r="F203" s="42"/>
      <c r="G203" s="197" t="str" cm="1">
        <f t="array" ref="G203">IF(C203&lt;&gt;"",C203,IF(F203="","",IF(YEAR(F203)&lt;2021,TEXT(F203,"yyyy"),INDEX(Effective_Date_Year, MATCH(MAX(IF(Effective_Date&lt;=F203, Effective_Date)), Effective_Date, 0), 1))))</f>
        <v/>
      </c>
      <c r="H203" s="198" t="e">
        <f>INDEX('Income Limits'!$C$3:$AH$372,MATCH('Rent Roll Worksheet'!$M$7,County,0),MATCH(G203,Year,1))</f>
        <v>#N/A</v>
      </c>
      <c r="I203" s="41"/>
      <c r="J203" s="43"/>
      <c r="K203" s="44" t="e">
        <f t="shared" si="12"/>
        <v>#N/A</v>
      </c>
      <c r="L203" s="129" t="e">
        <f t="shared" si="11"/>
        <v>#N/A</v>
      </c>
      <c r="M203" s="128" t="e" cm="1">
        <f t="array" aca="1" ref="M203" ca="1">IF(C203="Vacant","Vacant",IF(C203="Manager","Manager",IF(C203="Market Rate","Market Rate",IF(L203&lt;&gt; "", L203, IF(I203&lt;=4, INDEX(USDA_Buckets, MATCH(MIN(IF(INDIRECT("USDA_" &amp; G203 &amp; "_4P")&gt;=J203, INDIRECT("USDA_" &amp; G203 &amp; "_4P"))), INDIRECT("USDA_" &amp; G203 &amp; "_4P"), 0), 1), INDEX(USDA_Buckets, MATCH(MIN(IF(INDIRECT("USDA_" &amp; G203 &amp; "_5P")&gt;=J203, INDIRECT("USDA_" &amp; G203 &amp; "_5P"))), INDIRECT("USDA_" &amp; G203 &amp; "_5P"), 0), 1))))))</f>
        <v>#N/A</v>
      </c>
      <c r="N203" s="45"/>
      <c r="O203" s="46"/>
    </row>
    <row r="204" spans="1:15" ht="15" thickBot="1" x14ac:dyDescent="0.25">
      <c r="A204" s="49">
        <v>169</v>
      </c>
      <c r="B204" s="38" t="str">
        <f t="shared" si="10"/>
        <v>Enter Tenant Name</v>
      </c>
      <c r="C204" s="39"/>
      <c r="D204" s="40"/>
      <c r="E204" s="97"/>
      <c r="F204" s="42"/>
      <c r="G204" s="197" t="str" cm="1">
        <f t="array" ref="G204">IF(C204&lt;&gt;"",C204,IF(F204="","",IF(YEAR(F204)&lt;2021,TEXT(F204,"yyyy"),INDEX(Effective_Date_Year, MATCH(MAX(IF(Effective_Date&lt;=F204, Effective_Date)), Effective_Date, 0), 1))))</f>
        <v/>
      </c>
      <c r="H204" s="198" t="e">
        <f>INDEX('Income Limits'!$C$3:$AH$372,MATCH('Rent Roll Worksheet'!$M$7,County,0),MATCH(G204,Year,1))</f>
        <v>#N/A</v>
      </c>
      <c r="I204" s="41"/>
      <c r="J204" s="43"/>
      <c r="K204" s="44" t="e">
        <f t="shared" si="12"/>
        <v>#N/A</v>
      </c>
      <c r="L204" s="129" t="e">
        <f t="shared" si="11"/>
        <v>#N/A</v>
      </c>
      <c r="M204" s="128" t="e" cm="1">
        <f t="array" aca="1" ref="M204" ca="1">IF(C204="Vacant","Vacant",IF(C204="Manager","Manager",IF(C204="Market Rate","Market Rate",IF(L204&lt;&gt; "", L204, IF(I204&lt;=4, INDEX(USDA_Buckets, MATCH(MIN(IF(INDIRECT("USDA_" &amp; G204 &amp; "_4P")&gt;=J204, INDIRECT("USDA_" &amp; G204 &amp; "_4P"))), INDIRECT("USDA_" &amp; G204 &amp; "_4P"), 0), 1), INDEX(USDA_Buckets, MATCH(MIN(IF(INDIRECT("USDA_" &amp; G204 &amp; "_5P")&gt;=J204, INDIRECT("USDA_" &amp; G204 &amp; "_5P"))), INDIRECT("USDA_" &amp; G204 &amp; "_5P"), 0), 1))))))</f>
        <v>#N/A</v>
      </c>
      <c r="N204" s="45"/>
      <c r="O204" s="46"/>
    </row>
    <row r="205" spans="1:15" ht="15" thickBot="1" x14ac:dyDescent="0.25">
      <c r="A205" s="60">
        <v>170</v>
      </c>
      <c r="B205" s="61" t="str">
        <f t="shared" si="10"/>
        <v>Enter Tenant Name</v>
      </c>
      <c r="C205" s="138"/>
      <c r="D205" s="62"/>
      <c r="E205" s="98"/>
      <c r="F205" s="64"/>
      <c r="G205" s="199" t="str" cm="1">
        <f t="array" ref="G205">IF(C205&lt;&gt;"",C205,IF(F205="","",IF(YEAR(F205)&lt;2021,TEXT(F205,"yyyy"),INDEX(Effective_Date_Year, MATCH(MAX(IF(Effective_Date&lt;=F205, Effective_Date)), Effective_Date, 0), 1))))</f>
        <v/>
      </c>
      <c r="H205" s="198" t="e">
        <f>INDEX('Income Limits'!$C$3:$AH$372,MATCH('Rent Roll Worksheet'!$M$7,County,0),MATCH(G205,Year,1))</f>
        <v>#N/A</v>
      </c>
      <c r="I205" s="63"/>
      <c r="J205" s="65"/>
      <c r="K205" s="139" t="e">
        <f t="shared" si="12"/>
        <v>#N/A</v>
      </c>
      <c r="L205" s="261" t="e">
        <f t="shared" si="11"/>
        <v>#N/A</v>
      </c>
      <c r="M205" s="131" t="e" cm="1">
        <f t="array" aca="1" ref="M205" ca="1">IF(C205="Vacant","Vacant",IF(C205="Manager","Manager",IF(C205="Market Rate","Market Rate",IF(L205&lt;&gt; "", L205, IF(I205&lt;=4, INDEX(USDA_Buckets, MATCH(MIN(IF(INDIRECT("USDA_" &amp; G205 &amp; "_4P")&gt;=J205, INDIRECT("USDA_" &amp; G205 &amp; "_4P"))), INDIRECT("USDA_" &amp; G205 &amp; "_4P"), 0), 1), INDEX(USDA_Buckets, MATCH(MIN(IF(INDIRECT("USDA_" &amp; G205 &amp; "_5P")&gt;=J205, INDIRECT("USDA_" &amp; G205 &amp; "_5P"))), INDIRECT("USDA_" &amp; G205 &amp; "_5P"), 0), 1))))))</f>
        <v>#N/A</v>
      </c>
      <c r="N205" s="66"/>
      <c r="O205" s="67"/>
    </row>
    <row r="206" spans="1:15" ht="15" thickBot="1" x14ac:dyDescent="0.25">
      <c r="A206" s="49">
        <v>171</v>
      </c>
      <c r="B206" s="38" t="str">
        <f t="shared" si="10"/>
        <v>Enter Tenant Name</v>
      </c>
      <c r="C206" s="39"/>
      <c r="D206" s="40"/>
      <c r="E206" s="97"/>
      <c r="F206" s="42"/>
      <c r="G206" s="197" t="str" cm="1">
        <f t="array" ref="G206">IF(C206&lt;&gt;"",C206,IF(F206="","",IF(YEAR(F206)&lt;2021,TEXT(F206,"yyyy"),INDEX(Effective_Date_Year, MATCH(MAX(IF(Effective_Date&lt;=F206, Effective_Date)), Effective_Date, 0), 1))))</f>
        <v/>
      </c>
      <c r="H206" s="200" t="e">
        <f>INDEX('Income Limits'!$C$3:$AH$372,MATCH('Rent Roll Worksheet'!$M$7,County,0),MATCH(G206,Year,1))</f>
        <v>#N/A</v>
      </c>
      <c r="I206" s="41"/>
      <c r="J206" s="43"/>
      <c r="K206" s="44" t="e">
        <f t="shared" si="12"/>
        <v>#N/A</v>
      </c>
      <c r="L206" s="129" t="e">
        <f t="shared" si="11"/>
        <v>#N/A</v>
      </c>
      <c r="M206" s="130" t="e" cm="1">
        <f t="array" aca="1" ref="M206" ca="1">IF(C206="Vacant","Vacant",IF(C206="Manager","Manager",IF(C206="Market Rate","Market Rate",IF(L206&lt;&gt; "", L206, IF(I206&lt;=4, INDEX(USDA_Buckets, MATCH(MIN(IF(INDIRECT("USDA_" &amp; G206 &amp; "_4P")&gt;=J206, INDIRECT("USDA_" &amp; G206 &amp; "_4P"))), INDIRECT("USDA_" &amp; G206 &amp; "_4P"), 0), 1), INDEX(USDA_Buckets, MATCH(MIN(IF(INDIRECT("USDA_" &amp; G206 &amp; "_5P")&gt;=J206, INDIRECT("USDA_" &amp; G206 &amp; "_5P"))), INDIRECT("USDA_" &amp; G206 &amp; "_5P"), 0), 1))))))</f>
        <v>#N/A</v>
      </c>
      <c r="N206" s="45"/>
      <c r="O206" s="46"/>
    </row>
    <row r="207" spans="1:15" ht="15" thickBot="1" x14ac:dyDescent="0.25">
      <c r="A207" s="49">
        <v>172</v>
      </c>
      <c r="B207" s="38" t="str">
        <f t="shared" si="10"/>
        <v>Enter Tenant Name</v>
      </c>
      <c r="C207" s="39"/>
      <c r="D207" s="40"/>
      <c r="E207" s="97"/>
      <c r="F207" s="42"/>
      <c r="G207" s="197" t="str" cm="1">
        <f t="array" ref="G207">IF(C207&lt;&gt;"",C207,IF(F207="","",IF(YEAR(F207)&lt;2021,TEXT(F207,"yyyy"),INDEX(Effective_Date_Year, MATCH(MAX(IF(Effective_Date&lt;=F207, Effective_Date)), Effective_Date, 0), 1))))</f>
        <v/>
      </c>
      <c r="H207" s="198" t="e">
        <f>INDEX('Income Limits'!$C$3:$AH$372,MATCH('Rent Roll Worksheet'!$M$7,County,0),MATCH(G207,Year,1))</f>
        <v>#N/A</v>
      </c>
      <c r="I207" s="41"/>
      <c r="J207" s="43"/>
      <c r="K207" s="44" t="e">
        <f t="shared" si="12"/>
        <v>#N/A</v>
      </c>
      <c r="L207" s="129" t="e">
        <f t="shared" si="11"/>
        <v>#N/A</v>
      </c>
      <c r="M207" s="128" t="e" cm="1">
        <f t="array" aca="1" ref="M207" ca="1">IF(C207="Vacant","Vacant",IF(C207="Manager","Manager",IF(C207="Market Rate","Market Rate",IF(L207&lt;&gt; "", L207, IF(I207&lt;=4, INDEX(USDA_Buckets, MATCH(MIN(IF(INDIRECT("USDA_" &amp; G207 &amp; "_4P")&gt;=J207, INDIRECT("USDA_" &amp; G207 &amp; "_4P"))), INDIRECT("USDA_" &amp; G207 &amp; "_4P"), 0), 1), INDEX(USDA_Buckets, MATCH(MIN(IF(INDIRECT("USDA_" &amp; G207 &amp; "_5P")&gt;=J207, INDIRECT("USDA_" &amp; G207 &amp; "_5P"))), INDIRECT("USDA_" &amp; G207 &amp; "_5P"), 0), 1))))))</f>
        <v>#N/A</v>
      </c>
      <c r="N207" s="45"/>
      <c r="O207" s="46"/>
    </row>
    <row r="208" spans="1:15" ht="15" thickBot="1" x14ac:dyDescent="0.25">
      <c r="A208" s="49">
        <v>173</v>
      </c>
      <c r="B208" s="38" t="str">
        <f t="shared" si="10"/>
        <v>Enter Tenant Name</v>
      </c>
      <c r="C208" s="39"/>
      <c r="D208" s="40"/>
      <c r="E208" s="97"/>
      <c r="F208" s="42"/>
      <c r="G208" s="197" t="str" cm="1">
        <f t="array" ref="G208">IF(C208&lt;&gt;"",C208,IF(F208="","",IF(YEAR(F208)&lt;2021,TEXT(F208,"yyyy"),INDEX(Effective_Date_Year, MATCH(MAX(IF(Effective_Date&lt;=F208, Effective_Date)), Effective_Date, 0), 1))))</f>
        <v/>
      </c>
      <c r="H208" s="198" t="e">
        <f>INDEX('Income Limits'!$C$3:$AH$372,MATCH('Rent Roll Worksheet'!$M$7,County,0),MATCH(G208,Year,1))</f>
        <v>#N/A</v>
      </c>
      <c r="I208" s="41"/>
      <c r="J208" s="43"/>
      <c r="K208" s="44" t="e">
        <f t="shared" si="12"/>
        <v>#N/A</v>
      </c>
      <c r="L208" s="129" t="e">
        <f t="shared" si="11"/>
        <v>#N/A</v>
      </c>
      <c r="M208" s="128" t="e" cm="1">
        <f t="array" aca="1" ref="M208" ca="1">IF(C208="Vacant","Vacant",IF(C208="Manager","Manager",IF(C208="Market Rate","Market Rate",IF(L208&lt;&gt; "", L208, IF(I208&lt;=4, INDEX(USDA_Buckets, MATCH(MIN(IF(INDIRECT("USDA_" &amp; G208 &amp; "_4P")&gt;=J208, INDIRECT("USDA_" &amp; G208 &amp; "_4P"))), INDIRECT("USDA_" &amp; G208 &amp; "_4P"), 0), 1), INDEX(USDA_Buckets, MATCH(MIN(IF(INDIRECT("USDA_" &amp; G208 &amp; "_5P")&gt;=J208, INDIRECT("USDA_" &amp; G208 &amp; "_5P"))), INDIRECT("USDA_" &amp; G208 &amp; "_5P"), 0), 1))))))</f>
        <v>#N/A</v>
      </c>
      <c r="N208" s="45"/>
      <c r="O208" s="46"/>
    </row>
    <row r="209" spans="1:15" ht="15" thickBot="1" x14ac:dyDescent="0.25">
      <c r="A209" s="49">
        <v>174</v>
      </c>
      <c r="B209" s="38" t="str">
        <f t="shared" si="10"/>
        <v>Enter Tenant Name</v>
      </c>
      <c r="C209" s="39"/>
      <c r="D209" s="40"/>
      <c r="E209" s="97"/>
      <c r="F209" s="42"/>
      <c r="G209" s="197" t="str" cm="1">
        <f t="array" ref="G209">IF(C209&lt;&gt;"",C209,IF(F209="","",IF(YEAR(F209)&lt;2021,TEXT(F209,"yyyy"),INDEX(Effective_Date_Year, MATCH(MAX(IF(Effective_Date&lt;=F209, Effective_Date)), Effective_Date, 0), 1))))</f>
        <v/>
      </c>
      <c r="H209" s="198" t="e">
        <f>INDEX('Income Limits'!$C$3:$AH$372,MATCH('Rent Roll Worksheet'!$M$7,County,0),MATCH(G209,Year,1))</f>
        <v>#N/A</v>
      </c>
      <c r="I209" s="41"/>
      <c r="J209" s="43"/>
      <c r="K209" s="44" t="e">
        <f t="shared" si="12"/>
        <v>#N/A</v>
      </c>
      <c r="L209" s="129" t="e">
        <f t="shared" si="11"/>
        <v>#N/A</v>
      </c>
      <c r="M209" s="128" t="e" cm="1">
        <f t="array" aca="1" ref="M209" ca="1">IF(C209="Vacant","Vacant",IF(C209="Manager","Manager",IF(C209="Market Rate","Market Rate",IF(L209&lt;&gt; "", L209, IF(I209&lt;=4, INDEX(USDA_Buckets, MATCH(MIN(IF(INDIRECT("USDA_" &amp; G209 &amp; "_4P")&gt;=J209, INDIRECT("USDA_" &amp; G209 &amp; "_4P"))), INDIRECT("USDA_" &amp; G209 &amp; "_4P"), 0), 1), INDEX(USDA_Buckets, MATCH(MIN(IF(INDIRECT("USDA_" &amp; G209 &amp; "_5P")&gt;=J209, INDIRECT("USDA_" &amp; G209 &amp; "_5P"))), INDIRECT("USDA_" &amp; G209 &amp; "_5P"), 0), 1))))))</f>
        <v>#N/A</v>
      </c>
      <c r="N209" s="45"/>
      <c r="O209" s="46"/>
    </row>
    <row r="210" spans="1:15" ht="15" thickBot="1" x14ac:dyDescent="0.25">
      <c r="A210" s="49">
        <v>175</v>
      </c>
      <c r="B210" s="38" t="str">
        <f t="shared" si="10"/>
        <v>Enter Tenant Name</v>
      </c>
      <c r="C210" s="39"/>
      <c r="D210" s="40"/>
      <c r="E210" s="97"/>
      <c r="F210" s="42"/>
      <c r="G210" s="197" t="str" cm="1">
        <f t="array" ref="G210">IF(C210&lt;&gt;"",C210,IF(F210="","",IF(YEAR(F210)&lt;2021,TEXT(F210,"yyyy"),INDEX(Effective_Date_Year, MATCH(MAX(IF(Effective_Date&lt;=F210, Effective_Date)), Effective_Date, 0), 1))))</f>
        <v/>
      </c>
      <c r="H210" s="198" t="e">
        <f>INDEX('Income Limits'!$C$3:$AH$372,MATCH('Rent Roll Worksheet'!$M$7,County,0),MATCH(G210,Year,1))</f>
        <v>#N/A</v>
      </c>
      <c r="I210" s="41"/>
      <c r="J210" s="43"/>
      <c r="K210" s="44" t="e">
        <f t="shared" si="12"/>
        <v>#N/A</v>
      </c>
      <c r="L210" s="129" t="e">
        <f t="shared" si="11"/>
        <v>#N/A</v>
      </c>
      <c r="M210" s="128" t="e" cm="1">
        <f t="array" aca="1" ref="M210" ca="1">IF(C210="Vacant","Vacant",IF(C210="Manager","Manager",IF(C210="Market Rate","Market Rate",IF(L210&lt;&gt; "", L210, IF(I210&lt;=4, INDEX(USDA_Buckets, MATCH(MIN(IF(INDIRECT("USDA_" &amp; G210 &amp; "_4P")&gt;=J210, INDIRECT("USDA_" &amp; G210 &amp; "_4P"))), INDIRECT("USDA_" &amp; G210 &amp; "_4P"), 0), 1), INDEX(USDA_Buckets, MATCH(MIN(IF(INDIRECT("USDA_" &amp; G210 &amp; "_5P")&gt;=J210, INDIRECT("USDA_" &amp; G210 &amp; "_5P"))), INDIRECT("USDA_" &amp; G210 &amp; "_5P"), 0), 1))))))</f>
        <v>#N/A</v>
      </c>
      <c r="N210" s="45"/>
      <c r="O210" s="46"/>
    </row>
    <row r="211" spans="1:15" ht="15" thickBot="1" x14ac:dyDescent="0.25">
      <c r="A211" s="49">
        <v>176</v>
      </c>
      <c r="B211" s="38" t="str">
        <f t="shared" si="10"/>
        <v>Enter Tenant Name</v>
      </c>
      <c r="C211" s="39"/>
      <c r="D211" s="40"/>
      <c r="E211" s="97"/>
      <c r="F211" s="42"/>
      <c r="G211" s="197" t="str" cm="1">
        <f t="array" ref="G211">IF(C211&lt;&gt;"",C211,IF(F211="","",IF(YEAR(F211)&lt;2021,TEXT(F211,"yyyy"),INDEX(Effective_Date_Year, MATCH(MAX(IF(Effective_Date&lt;=F211, Effective_Date)), Effective_Date, 0), 1))))</f>
        <v/>
      </c>
      <c r="H211" s="198" t="e">
        <f>INDEX('Income Limits'!$C$3:$AH$372,MATCH('Rent Roll Worksheet'!$M$7,County,0),MATCH(G211,Year,1))</f>
        <v>#N/A</v>
      </c>
      <c r="I211" s="41"/>
      <c r="J211" s="43"/>
      <c r="K211" s="44" t="e">
        <f t="shared" si="12"/>
        <v>#N/A</v>
      </c>
      <c r="L211" s="129" t="e">
        <f t="shared" si="11"/>
        <v>#N/A</v>
      </c>
      <c r="M211" s="128" t="e" cm="1">
        <f t="array" aca="1" ref="M211" ca="1">IF(C211="Vacant","Vacant",IF(C211="Manager","Manager",IF(C211="Market Rate","Market Rate",IF(L211&lt;&gt; "", L211, IF(I211&lt;=4, INDEX(USDA_Buckets, MATCH(MIN(IF(INDIRECT("USDA_" &amp; G211 &amp; "_4P")&gt;=J211, INDIRECT("USDA_" &amp; G211 &amp; "_4P"))), INDIRECT("USDA_" &amp; G211 &amp; "_4P"), 0), 1), INDEX(USDA_Buckets, MATCH(MIN(IF(INDIRECT("USDA_" &amp; G211 &amp; "_5P")&gt;=J211, INDIRECT("USDA_" &amp; G211 &amp; "_5P"))), INDIRECT("USDA_" &amp; G211 &amp; "_5P"), 0), 1))))))</f>
        <v>#N/A</v>
      </c>
      <c r="N211" s="45"/>
      <c r="O211" s="46"/>
    </row>
    <row r="212" spans="1:15" ht="15" thickBot="1" x14ac:dyDescent="0.25">
      <c r="A212" s="49">
        <v>177</v>
      </c>
      <c r="B212" s="38" t="str">
        <f t="shared" si="10"/>
        <v>Enter Tenant Name</v>
      </c>
      <c r="C212" s="39"/>
      <c r="D212" s="40"/>
      <c r="E212" s="97"/>
      <c r="F212" s="42"/>
      <c r="G212" s="197" t="str" cm="1">
        <f t="array" ref="G212">IF(C212&lt;&gt;"",C212,IF(F212="","",IF(YEAR(F212)&lt;2021,TEXT(F212,"yyyy"),INDEX(Effective_Date_Year, MATCH(MAX(IF(Effective_Date&lt;=F212, Effective_Date)), Effective_Date, 0), 1))))</f>
        <v/>
      </c>
      <c r="H212" s="198" t="e">
        <f>INDEX('Income Limits'!$C$3:$AH$372,MATCH('Rent Roll Worksheet'!$M$7,County,0),MATCH(G212,Year,1))</f>
        <v>#N/A</v>
      </c>
      <c r="I212" s="41"/>
      <c r="J212" s="43"/>
      <c r="K212" s="44" t="e">
        <f t="shared" si="12"/>
        <v>#N/A</v>
      </c>
      <c r="L212" s="129" t="e">
        <f t="shared" si="11"/>
        <v>#N/A</v>
      </c>
      <c r="M212" s="128" t="e" cm="1">
        <f t="array" aca="1" ref="M212" ca="1">IF(C212="Vacant","Vacant",IF(C212="Manager","Manager",IF(C212="Market Rate","Market Rate",IF(L212&lt;&gt; "", L212, IF(I212&lt;=4, INDEX(USDA_Buckets, MATCH(MIN(IF(INDIRECT("USDA_" &amp; G212 &amp; "_4P")&gt;=J212, INDIRECT("USDA_" &amp; G212 &amp; "_4P"))), INDIRECT("USDA_" &amp; G212 &amp; "_4P"), 0), 1), INDEX(USDA_Buckets, MATCH(MIN(IF(INDIRECT("USDA_" &amp; G212 &amp; "_5P")&gt;=J212, INDIRECT("USDA_" &amp; G212 &amp; "_5P"))), INDIRECT("USDA_" &amp; G212 &amp; "_5P"), 0), 1))))))</f>
        <v>#N/A</v>
      </c>
      <c r="N212" s="45"/>
      <c r="O212" s="46"/>
    </row>
    <row r="213" spans="1:15" ht="15" thickBot="1" x14ac:dyDescent="0.25">
      <c r="A213" s="49">
        <v>178</v>
      </c>
      <c r="B213" s="38" t="str">
        <f t="shared" si="10"/>
        <v>Enter Tenant Name</v>
      </c>
      <c r="C213" s="39"/>
      <c r="D213" s="40"/>
      <c r="E213" s="97"/>
      <c r="F213" s="42"/>
      <c r="G213" s="197" t="str" cm="1">
        <f t="array" ref="G213">IF(C213&lt;&gt;"",C213,IF(F213="","",IF(YEAR(F213)&lt;2021,TEXT(F213,"yyyy"),INDEX(Effective_Date_Year, MATCH(MAX(IF(Effective_Date&lt;=F213, Effective_Date)), Effective_Date, 0), 1))))</f>
        <v/>
      </c>
      <c r="H213" s="198" t="e">
        <f>INDEX('Income Limits'!$C$3:$AH$372,MATCH('Rent Roll Worksheet'!$M$7,County,0),MATCH(G213,Year,1))</f>
        <v>#N/A</v>
      </c>
      <c r="I213" s="41"/>
      <c r="J213" s="43"/>
      <c r="K213" s="44" t="e">
        <f t="shared" si="12"/>
        <v>#N/A</v>
      </c>
      <c r="L213" s="129" t="e">
        <f t="shared" si="11"/>
        <v>#N/A</v>
      </c>
      <c r="M213" s="128" t="e" cm="1">
        <f t="array" aca="1" ref="M213" ca="1">IF(C213="Vacant","Vacant",IF(C213="Manager","Manager",IF(C213="Market Rate","Market Rate",IF(L213&lt;&gt; "", L213, IF(I213&lt;=4, INDEX(USDA_Buckets, MATCH(MIN(IF(INDIRECT("USDA_" &amp; G213 &amp; "_4P")&gt;=J213, INDIRECT("USDA_" &amp; G213 &amp; "_4P"))), INDIRECT("USDA_" &amp; G213 &amp; "_4P"), 0), 1), INDEX(USDA_Buckets, MATCH(MIN(IF(INDIRECT("USDA_" &amp; G213 &amp; "_5P")&gt;=J213, INDIRECT("USDA_" &amp; G213 &amp; "_5P"))), INDIRECT("USDA_" &amp; G213 &amp; "_5P"), 0), 1))))))</f>
        <v>#N/A</v>
      </c>
      <c r="N213" s="45"/>
      <c r="O213" s="46"/>
    </row>
    <row r="214" spans="1:15" ht="15" thickBot="1" x14ac:dyDescent="0.25">
      <c r="A214" s="49">
        <v>179</v>
      </c>
      <c r="B214" s="38" t="str">
        <f t="shared" si="10"/>
        <v>Enter Tenant Name</v>
      </c>
      <c r="C214" s="39"/>
      <c r="D214" s="40"/>
      <c r="E214" s="97"/>
      <c r="F214" s="42"/>
      <c r="G214" s="197" t="str" cm="1">
        <f t="array" ref="G214">IF(C214&lt;&gt;"",C214,IF(F214="","",IF(YEAR(F214)&lt;2021,TEXT(F214,"yyyy"),INDEX(Effective_Date_Year, MATCH(MAX(IF(Effective_Date&lt;=F214, Effective_Date)), Effective_Date, 0), 1))))</f>
        <v/>
      </c>
      <c r="H214" s="198" t="e">
        <f>INDEX('Income Limits'!$C$3:$AH$372,MATCH('Rent Roll Worksheet'!$M$7,County,0),MATCH(G214,Year,1))</f>
        <v>#N/A</v>
      </c>
      <c r="I214" s="41"/>
      <c r="J214" s="43"/>
      <c r="K214" s="44" t="e">
        <f t="shared" si="12"/>
        <v>#N/A</v>
      </c>
      <c r="L214" s="129" t="e">
        <f t="shared" si="11"/>
        <v>#N/A</v>
      </c>
      <c r="M214" s="128" t="e" cm="1">
        <f t="array" aca="1" ref="M214" ca="1">IF(C214="Vacant","Vacant",IF(C214="Manager","Manager",IF(C214="Market Rate","Market Rate",IF(L214&lt;&gt; "", L214, IF(I214&lt;=4, INDEX(USDA_Buckets, MATCH(MIN(IF(INDIRECT("USDA_" &amp; G214 &amp; "_4P")&gt;=J214, INDIRECT("USDA_" &amp; G214 &amp; "_4P"))), INDIRECT("USDA_" &amp; G214 &amp; "_4P"), 0), 1), INDEX(USDA_Buckets, MATCH(MIN(IF(INDIRECT("USDA_" &amp; G214 &amp; "_5P")&gt;=J214, INDIRECT("USDA_" &amp; G214 &amp; "_5P"))), INDIRECT("USDA_" &amp; G214 &amp; "_5P"), 0), 1))))))</f>
        <v>#N/A</v>
      </c>
      <c r="N214" s="45"/>
      <c r="O214" s="46"/>
    </row>
    <row r="215" spans="1:15" ht="15" thickBot="1" x14ac:dyDescent="0.25">
      <c r="A215" s="60">
        <v>180</v>
      </c>
      <c r="B215" s="61" t="str">
        <f t="shared" si="10"/>
        <v>Enter Tenant Name</v>
      </c>
      <c r="C215" s="138"/>
      <c r="D215" s="62"/>
      <c r="E215" s="98"/>
      <c r="F215" s="64"/>
      <c r="G215" s="199" t="str" cm="1">
        <f t="array" ref="G215">IF(C215&lt;&gt;"",C215,IF(F215="","",IF(YEAR(F215)&lt;2021,TEXT(F215,"yyyy"),INDEX(Effective_Date_Year, MATCH(MAX(IF(Effective_Date&lt;=F215, Effective_Date)), Effective_Date, 0), 1))))</f>
        <v/>
      </c>
      <c r="H215" s="198" t="e">
        <f>INDEX('Income Limits'!$C$3:$AH$372,MATCH('Rent Roll Worksheet'!$M$7,County,0),MATCH(G215,Year,1))</f>
        <v>#N/A</v>
      </c>
      <c r="I215" s="63"/>
      <c r="J215" s="65"/>
      <c r="K215" s="139" t="e">
        <f t="shared" si="12"/>
        <v>#N/A</v>
      </c>
      <c r="L215" s="261" t="e">
        <f t="shared" si="11"/>
        <v>#N/A</v>
      </c>
      <c r="M215" s="131" t="e" cm="1">
        <f t="array" aca="1" ref="M215" ca="1">IF(C215="Vacant","Vacant",IF(C215="Manager","Manager",IF(C215="Market Rate","Market Rate",IF(L215&lt;&gt; "", L215, IF(I215&lt;=4, INDEX(USDA_Buckets, MATCH(MIN(IF(INDIRECT("USDA_" &amp; G215 &amp; "_4P")&gt;=J215, INDIRECT("USDA_" &amp; G215 &amp; "_4P"))), INDIRECT("USDA_" &amp; G215 &amp; "_4P"), 0), 1), INDEX(USDA_Buckets, MATCH(MIN(IF(INDIRECT("USDA_" &amp; G215 &amp; "_5P")&gt;=J215, INDIRECT("USDA_" &amp; G215 &amp; "_5P"))), INDIRECT("USDA_" &amp; G215 &amp; "_5P"), 0), 1))))))</f>
        <v>#N/A</v>
      </c>
      <c r="N215" s="66"/>
      <c r="O215" s="67"/>
    </row>
    <row r="216" spans="1:15" ht="15" thickBot="1" x14ac:dyDescent="0.25">
      <c r="A216" s="49">
        <v>181</v>
      </c>
      <c r="B216" s="38" t="str">
        <f t="shared" si="10"/>
        <v>Enter Tenant Name</v>
      </c>
      <c r="C216" s="39"/>
      <c r="D216" s="40"/>
      <c r="E216" s="97"/>
      <c r="F216" s="42"/>
      <c r="G216" s="197" t="str" cm="1">
        <f t="array" ref="G216">IF(C216&lt;&gt;"",C216,IF(F216="","",IF(YEAR(F216)&lt;2021,TEXT(F216,"yyyy"),INDEX(Effective_Date_Year, MATCH(MAX(IF(Effective_Date&lt;=F216, Effective_Date)), Effective_Date, 0), 1))))</f>
        <v/>
      </c>
      <c r="H216" s="200" t="e">
        <f>INDEX('Income Limits'!$C$3:$AH$372,MATCH('Rent Roll Worksheet'!$M$7,County,0),MATCH(G216,Year,1))</f>
        <v>#N/A</v>
      </c>
      <c r="I216" s="41"/>
      <c r="J216" s="43"/>
      <c r="K216" s="44" t="e">
        <f t="shared" si="12"/>
        <v>#N/A</v>
      </c>
      <c r="L216" s="129" t="e">
        <f t="shared" si="11"/>
        <v>#N/A</v>
      </c>
      <c r="M216" s="130" t="e" cm="1">
        <f t="array" aca="1" ref="M216" ca="1">IF(C216="Vacant","Vacant",IF(C216="Manager","Manager",IF(C216="Market Rate","Market Rate",IF(L216&lt;&gt; "", L216, IF(I216&lt;=4, INDEX(USDA_Buckets, MATCH(MIN(IF(INDIRECT("USDA_" &amp; G216 &amp; "_4P")&gt;=J216, INDIRECT("USDA_" &amp; G216 &amp; "_4P"))), INDIRECT("USDA_" &amp; G216 &amp; "_4P"), 0), 1), INDEX(USDA_Buckets, MATCH(MIN(IF(INDIRECT("USDA_" &amp; G216 &amp; "_5P")&gt;=J216, INDIRECT("USDA_" &amp; G216 &amp; "_5P"))), INDIRECT("USDA_" &amp; G216 &amp; "_5P"), 0), 1))))))</f>
        <v>#N/A</v>
      </c>
      <c r="N216" s="45"/>
      <c r="O216" s="46"/>
    </row>
    <row r="217" spans="1:15" ht="15" thickBot="1" x14ac:dyDescent="0.25">
      <c r="A217" s="49">
        <v>182</v>
      </c>
      <c r="B217" s="38" t="str">
        <f t="shared" si="10"/>
        <v>Enter Tenant Name</v>
      </c>
      <c r="C217" s="39"/>
      <c r="D217" s="40"/>
      <c r="E217" s="97"/>
      <c r="F217" s="42"/>
      <c r="G217" s="197" t="str" cm="1">
        <f t="array" ref="G217">IF(C217&lt;&gt;"",C217,IF(F217="","",IF(YEAR(F217)&lt;2021,TEXT(F217,"yyyy"),INDEX(Effective_Date_Year, MATCH(MAX(IF(Effective_Date&lt;=F217, Effective_Date)), Effective_Date, 0), 1))))</f>
        <v/>
      </c>
      <c r="H217" s="198" t="e">
        <f>INDEX('Income Limits'!$C$3:$AH$372,MATCH('Rent Roll Worksheet'!$M$7,County,0),MATCH(G217,Year,1))</f>
        <v>#N/A</v>
      </c>
      <c r="I217" s="41"/>
      <c r="J217" s="43"/>
      <c r="K217" s="44" t="e">
        <f t="shared" si="12"/>
        <v>#N/A</v>
      </c>
      <c r="L217" s="129" t="e">
        <f t="shared" si="11"/>
        <v>#N/A</v>
      </c>
      <c r="M217" s="128" t="e" cm="1">
        <f t="array" aca="1" ref="M217" ca="1">IF(C217="Vacant","Vacant",IF(C217="Manager","Manager",IF(C217="Market Rate","Market Rate",IF(L217&lt;&gt; "", L217, IF(I217&lt;=4, INDEX(USDA_Buckets, MATCH(MIN(IF(INDIRECT("USDA_" &amp; G217 &amp; "_4P")&gt;=J217, INDIRECT("USDA_" &amp; G217 &amp; "_4P"))), INDIRECT("USDA_" &amp; G217 &amp; "_4P"), 0), 1), INDEX(USDA_Buckets, MATCH(MIN(IF(INDIRECT("USDA_" &amp; G217 &amp; "_5P")&gt;=J217, INDIRECT("USDA_" &amp; G217 &amp; "_5P"))), INDIRECT("USDA_" &amp; G217 &amp; "_5P"), 0), 1))))))</f>
        <v>#N/A</v>
      </c>
      <c r="N217" s="45"/>
      <c r="O217" s="46"/>
    </row>
    <row r="218" spans="1:15" ht="15" thickBot="1" x14ac:dyDescent="0.25">
      <c r="A218" s="49">
        <v>183</v>
      </c>
      <c r="B218" s="38" t="str">
        <f t="shared" si="10"/>
        <v>Enter Tenant Name</v>
      </c>
      <c r="C218" s="39"/>
      <c r="D218" s="40"/>
      <c r="E218" s="97"/>
      <c r="F218" s="42"/>
      <c r="G218" s="197" t="str" cm="1">
        <f t="array" ref="G218">IF(C218&lt;&gt;"",C218,IF(F218="","",IF(YEAR(F218)&lt;2021,TEXT(F218,"yyyy"),INDEX(Effective_Date_Year, MATCH(MAX(IF(Effective_Date&lt;=F218, Effective_Date)), Effective_Date, 0), 1))))</f>
        <v/>
      </c>
      <c r="H218" s="198" t="e">
        <f>INDEX('Income Limits'!$C$3:$AH$372,MATCH('Rent Roll Worksheet'!$M$7,County,0),MATCH(G218,Year,1))</f>
        <v>#N/A</v>
      </c>
      <c r="I218" s="41"/>
      <c r="J218" s="43"/>
      <c r="K218" s="44" t="e">
        <f t="shared" si="12"/>
        <v>#N/A</v>
      </c>
      <c r="L218" s="129" t="e">
        <f t="shared" si="11"/>
        <v>#N/A</v>
      </c>
      <c r="M218" s="128" t="e" cm="1">
        <f t="array" aca="1" ref="M218" ca="1">IF(C218="Vacant","Vacant",IF(C218="Manager","Manager",IF(C218="Market Rate","Market Rate",IF(L218&lt;&gt; "", L218, IF(I218&lt;=4, INDEX(USDA_Buckets, MATCH(MIN(IF(INDIRECT("USDA_" &amp; G218 &amp; "_4P")&gt;=J218, INDIRECT("USDA_" &amp; G218 &amp; "_4P"))), INDIRECT("USDA_" &amp; G218 &amp; "_4P"), 0), 1), INDEX(USDA_Buckets, MATCH(MIN(IF(INDIRECT("USDA_" &amp; G218 &amp; "_5P")&gt;=J218, INDIRECT("USDA_" &amp; G218 &amp; "_5P"))), INDIRECT("USDA_" &amp; G218 &amp; "_5P"), 0), 1))))))</f>
        <v>#N/A</v>
      </c>
      <c r="N218" s="45"/>
      <c r="O218" s="46"/>
    </row>
    <row r="219" spans="1:15" ht="15" thickBot="1" x14ac:dyDescent="0.25">
      <c r="A219" s="49">
        <v>184</v>
      </c>
      <c r="B219" s="38" t="str">
        <f t="shared" si="10"/>
        <v>Enter Tenant Name</v>
      </c>
      <c r="C219" s="39"/>
      <c r="D219" s="40"/>
      <c r="E219" s="97"/>
      <c r="F219" s="42"/>
      <c r="G219" s="197" t="str" cm="1">
        <f t="array" ref="G219">IF(C219&lt;&gt;"",C219,IF(F219="","",IF(YEAR(F219)&lt;2021,TEXT(F219,"yyyy"),INDEX(Effective_Date_Year, MATCH(MAX(IF(Effective_Date&lt;=F219, Effective_Date)), Effective_Date, 0), 1))))</f>
        <v/>
      </c>
      <c r="H219" s="198" t="e">
        <f>INDEX('Income Limits'!$C$3:$AH$372,MATCH('Rent Roll Worksheet'!$M$7,County,0),MATCH(G219,Year,1))</f>
        <v>#N/A</v>
      </c>
      <c r="I219" s="41"/>
      <c r="J219" s="43"/>
      <c r="K219" s="44" t="e">
        <f t="shared" si="12"/>
        <v>#N/A</v>
      </c>
      <c r="L219" s="129" t="e">
        <f t="shared" si="11"/>
        <v>#N/A</v>
      </c>
      <c r="M219" s="128" t="e" cm="1">
        <f t="array" aca="1" ref="M219" ca="1">IF(C219="Vacant","Vacant",IF(C219="Manager","Manager",IF(C219="Market Rate","Market Rate",IF(L219&lt;&gt; "", L219, IF(I219&lt;=4, INDEX(USDA_Buckets, MATCH(MIN(IF(INDIRECT("USDA_" &amp; G219 &amp; "_4P")&gt;=J219, INDIRECT("USDA_" &amp; G219 &amp; "_4P"))), INDIRECT("USDA_" &amp; G219 &amp; "_4P"), 0), 1), INDEX(USDA_Buckets, MATCH(MIN(IF(INDIRECT("USDA_" &amp; G219 &amp; "_5P")&gt;=J219, INDIRECT("USDA_" &amp; G219 &amp; "_5P"))), INDIRECT("USDA_" &amp; G219 &amp; "_5P"), 0), 1))))))</f>
        <v>#N/A</v>
      </c>
      <c r="N219" s="45"/>
      <c r="O219" s="46"/>
    </row>
    <row r="220" spans="1:15" ht="15" thickBot="1" x14ac:dyDescent="0.25">
      <c r="A220" s="49">
        <v>185</v>
      </c>
      <c r="B220" s="38" t="str">
        <f t="shared" si="10"/>
        <v>Enter Tenant Name</v>
      </c>
      <c r="C220" s="39"/>
      <c r="D220" s="40"/>
      <c r="E220" s="97"/>
      <c r="F220" s="42"/>
      <c r="G220" s="197" t="str" cm="1">
        <f t="array" ref="G220">IF(C220&lt;&gt;"",C220,IF(F220="","",IF(YEAR(F220)&lt;2021,TEXT(F220,"yyyy"),INDEX(Effective_Date_Year, MATCH(MAX(IF(Effective_Date&lt;=F220, Effective_Date)), Effective_Date, 0), 1))))</f>
        <v/>
      </c>
      <c r="H220" s="198" t="e">
        <f>INDEX('Income Limits'!$C$3:$AH$372,MATCH('Rent Roll Worksheet'!$M$7,County,0),MATCH(G220,Year,1))</f>
        <v>#N/A</v>
      </c>
      <c r="I220" s="41"/>
      <c r="J220" s="43"/>
      <c r="K220" s="44" t="e">
        <f t="shared" si="12"/>
        <v>#N/A</v>
      </c>
      <c r="L220" s="129" t="e">
        <f t="shared" si="11"/>
        <v>#N/A</v>
      </c>
      <c r="M220" s="128" t="e" cm="1">
        <f t="array" aca="1" ref="M220" ca="1">IF(C220="Vacant","Vacant",IF(C220="Manager","Manager",IF(C220="Market Rate","Market Rate",IF(L220&lt;&gt; "", L220, IF(I220&lt;=4, INDEX(USDA_Buckets, MATCH(MIN(IF(INDIRECT("USDA_" &amp; G220 &amp; "_4P")&gt;=J220, INDIRECT("USDA_" &amp; G220 &amp; "_4P"))), INDIRECT("USDA_" &amp; G220 &amp; "_4P"), 0), 1), INDEX(USDA_Buckets, MATCH(MIN(IF(INDIRECT("USDA_" &amp; G220 &amp; "_5P")&gt;=J220, INDIRECT("USDA_" &amp; G220 &amp; "_5P"))), INDIRECT("USDA_" &amp; G220 &amp; "_5P"), 0), 1))))))</f>
        <v>#N/A</v>
      </c>
      <c r="N220" s="45"/>
      <c r="O220" s="46"/>
    </row>
    <row r="221" spans="1:15" ht="15" thickBot="1" x14ac:dyDescent="0.25">
      <c r="A221" s="49">
        <v>186</v>
      </c>
      <c r="B221" s="38" t="str">
        <f t="shared" si="10"/>
        <v>Enter Tenant Name</v>
      </c>
      <c r="C221" s="39"/>
      <c r="D221" s="40"/>
      <c r="E221" s="97"/>
      <c r="F221" s="42"/>
      <c r="G221" s="197" t="str" cm="1">
        <f t="array" ref="G221">IF(C221&lt;&gt;"",C221,IF(F221="","",IF(YEAR(F221)&lt;2021,TEXT(F221,"yyyy"),INDEX(Effective_Date_Year, MATCH(MAX(IF(Effective_Date&lt;=F221, Effective_Date)), Effective_Date, 0), 1))))</f>
        <v/>
      </c>
      <c r="H221" s="198" t="e">
        <f>INDEX('Income Limits'!$C$3:$AH$372,MATCH('Rent Roll Worksheet'!$M$7,County,0),MATCH(G221,Year,1))</f>
        <v>#N/A</v>
      </c>
      <c r="I221" s="41"/>
      <c r="J221" s="43"/>
      <c r="K221" s="44" t="e">
        <f t="shared" si="12"/>
        <v>#N/A</v>
      </c>
      <c r="L221" s="129" t="e">
        <f t="shared" si="11"/>
        <v>#N/A</v>
      </c>
      <c r="M221" s="128" t="e" cm="1">
        <f t="array" aca="1" ref="M221" ca="1">IF(C221="Vacant","Vacant",IF(C221="Manager","Manager",IF(C221="Market Rate","Market Rate",IF(L221&lt;&gt; "", L221, IF(I221&lt;=4, INDEX(USDA_Buckets, MATCH(MIN(IF(INDIRECT("USDA_" &amp; G221 &amp; "_4P")&gt;=J221, INDIRECT("USDA_" &amp; G221 &amp; "_4P"))), INDIRECT("USDA_" &amp; G221 &amp; "_4P"), 0), 1), INDEX(USDA_Buckets, MATCH(MIN(IF(INDIRECT("USDA_" &amp; G221 &amp; "_5P")&gt;=J221, INDIRECT("USDA_" &amp; G221 &amp; "_5P"))), INDIRECT("USDA_" &amp; G221 &amp; "_5P"), 0), 1))))))</f>
        <v>#N/A</v>
      </c>
      <c r="N221" s="45"/>
      <c r="O221" s="46"/>
    </row>
    <row r="222" spans="1:15" ht="15" thickBot="1" x14ac:dyDescent="0.25">
      <c r="A222" s="49">
        <v>187</v>
      </c>
      <c r="B222" s="38" t="str">
        <f t="shared" si="10"/>
        <v>Enter Tenant Name</v>
      </c>
      <c r="C222" s="39"/>
      <c r="D222" s="40"/>
      <c r="E222" s="97"/>
      <c r="F222" s="42"/>
      <c r="G222" s="197" t="str" cm="1">
        <f t="array" ref="G222">IF(C222&lt;&gt;"",C222,IF(F222="","",IF(YEAR(F222)&lt;2021,TEXT(F222,"yyyy"),INDEX(Effective_Date_Year, MATCH(MAX(IF(Effective_Date&lt;=F222, Effective_Date)), Effective_Date, 0), 1))))</f>
        <v/>
      </c>
      <c r="H222" s="198" t="e">
        <f>INDEX('Income Limits'!$C$3:$AH$372,MATCH('Rent Roll Worksheet'!$M$7,County,0),MATCH(G222,Year,1))</f>
        <v>#N/A</v>
      </c>
      <c r="I222" s="41"/>
      <c r="J222" s="43"/>
      <c r="K222" s="44" t="e">
        <f t="shared" si="12"/>
        <v>#N/A</v>
      </c>
      <c r="L222" s="129" t="e">
        <f t="shared" si="11"/>
        <v>#N/A</v>
      </c>
      <c r="M222" s="128" t="e" cm="1">
        <f t="array" aca="1" ref="M222" ca="1">IF(C222="Vacant","Vacant",IF(C222="Manager","Manager",IF(C222="Market Rate","Market Rate",IF(L222&lt;&gt; "", L222, IF(I222&lt;=4, INDEX(USDA_Buckets, MATCH(MIN(IF(INDIRECT("USDA_" &amp; G222 &amp; "_4P")&gt;=J222, INDIRECT("USDA_" &amp; G222 &amp; "_4P"))), INDIRECT("USDA_" &amp; G222 &amp; "_4P"), 0), 1), INDEX(USDA_Buckets, MATCH(MIN(IF(INDIRECT("USDA_" &amp; G222 &amp; "_5P")&gt;=J222, INDIRECT("USDA_" &amp; G222 &amp; "_5P"))), INDIRECT("USDA_" &amp; G222 &amp; "_5P"), 0), 1))))))</f>
        <v>#N/A</v>
      </c>
      <c r="N222" s="45"/>
      <c r="O222" s="46"/>
    </row>
    <row r="223" spans="1:15" ht="12.75" customHeight="1" thickBot="1" x14ac:dyDescent="0.25">
      <c r="A223" s="49">
        <v>188</v>
      </c>
      <c r="B223" s="38" t="str">
        <f t="shared" si="10"/>
        <v>Enter Tenant Name</v>
      </c>
      <c r="C223" s="39"/>
      <c r="D223" s="40"/>
      <c r="E223" s="97"/>
      <c r="F223" s="42"/>
      <c r="G223" s="197" t="str" cm="1">
        <f t="array" ref="G223">IF(C223&lt;&gt;"",C223,IF(F223="","",IF(YEAR(F223)&lt;2021,TEXT(F223,"yyyy"),INDEX(Effective_Date_Year, MATCH(MAX(IF(Effective_Date&lt;=F223, Effective_Date)), Effective_Date, 0), 1))))</f>
        <v/>
      </c>
      <c r="H223" s="198" t="e">
        <f>INDEX('Income Limits'!$C$3:$AH$372,MATCH('Rent Roll Worksheet'!$M$7,County,0),MATCH(G223,Year,1))</f>
        <v>#N/A</v>
      </c>
      <c r="I223" s="41"/>
      <c r="J223" s="43"/>
      <c r="K223" s="44" t="e">
        <f t="shared" si="12"/>
        <v>#N/A</v>
      </c>
      <c r="L223" s="129" t="e">
        <f t="shared" si="11"/>
        <v>#N/A</v>
      </c>
      <c r="M223" s="128" t="e" cm="1">
        <f t="array" aca="1" ref="M223" ca="1">IF(C223="Vacant","Vacant",IF(C223="Manager","Manager",IF(C223="Market Rate","Market Rate",IF(L223&lt;&gt; "", L223, IF(I223&lt;=4, INDEX(USDA_Buckets, MATCH(MIN(IF(INDIRECT("USDA_" &amp; G223 &amp; "_4P")&gt;=J223, INDIRECT("USDA_" &amp; G223 &amp; "_4P"))), INDIRECT("USDA_" &amp; G223 &amp; "_4P"), 0), 1), INDEX(USDA_Buckets, MATCH(MIN(IF(INDIRECT("USDA_" &amp; G223 &amp; "_5P")&gt;=J223, INDIRECT("USDA_" &amp; G223 &amp; "_5P"))), INDIRECT("USDA_" &amp; G223 &amp; "_5P"), 0), 1))))))</f>
        <v>#N/A</v>
      </c>
      <c r="N223" s="45"/>
      <c r="O223" s="46"/>
    </row>
    <row r="224" spans="1:15" ht="15" thickBot="1" x14ac:dyDescent="0.25">
      <c r="A224" s="49">
        <v>189</v>
      </c>
      <c r="B224" s="38" t="str">
        <f t="shared" si="10"/>
        <v>Enter Tenant Name</v>
      </c>
      <c r="C224" s="39"/>
      <c r="D224" s="40"/>
      <c r="E224" s="97"/>
      <c r="F224" s="42"/>
      <c r="G224" s="197" t="str" cm="1">
        <f t="array" ref="G224">IF(C224&lt;&gt;"",C224,IF(F224="","",IF(YEAR(F224)&lt;2021,TEXT(F224,"yyyy"),INDEX(Effective_Date_Year, MATCH(MAX(IF(Effective_Date&lt;=F224, Effective_Date)), Effective_Date, 0), 1))))</f>
        <v/>
      </c>
      <c r="H224" s="198" t="e">
        <f>INDEX('Income Limits'!$C$3:$AH$372,MATCH('Rent Roll Worksheet'!$M$7,County,0),MATCH(G224,Year,1))</f>
        <v>#N/A</v>
      </c>
      <c r="I224" s="41"/>
      <c r="J224" s="43"/>
      <c r="K224" s="44" t="e">
        <f t="shared" si="12"/>
        <v>#N/A</v>
      </c>
      <c r="L224" s="129" t="e">
        <f t="shared" si="11"/>
        <v>#N/A</v>
      </c>
      <c r="M224" s="128" t="e" cm="1">
        <f t="array" aca="1" ref="M224" ca="1">IF(C224="Vacant","Vacant",IF(C224="Manager","Manager",IF(C224="Market Rate","Market Rate",IF(L224&lt;&gt; "", L224, IF(I224&lt;=4, INDEX(USDA_Buckets, MATCH(MIN(IF(INDIRECT("USDA_" &amp; G224 &amp; "_4P")&gt;=J224, INDIRECT("USDA_" &amp; G224 &amp; "_4P"))), INDIRECT("USDA_" &amp; G224 &amp; "_4P"), 0), 1), INDEX(USDA_Buckets, MATCH(MIN(IF(INDIRECT("USDA_" &amp; G224 &amp; "_5P")&gt;=J224, INDIRECT("USDA_" &amp; G224 &amp; "_5P"))), INDIRECT("USDA_" &amp; G224 &amp; "_5P"), 0), 1))))))</f>
        <v>#N/A</v>
      </c>
      <c r="N224" s="45"/>
      <c r="O224" s="46"/>
    </row>
    <row r="225" spans="1:15" ht="15" thickBot="1" x14ac:dyDescent="0.25">
      <c r="A225" s="60">
        <v>190</v>
      </c>
      <c r="B225" s="61" t="str">
        <f t="shared" si="10"/>
        <v>Enter Tenant Name</v>
      </c>
      <c r="C225" s="138"/>
      <c r="D225" s="62"/>
      <c r="E225" s="98"/>
      <c r="F225" s="64"/>
      <c r="G225" s="199" t="str" cm="1">
        <f t="array" ref="G225">IF(C225&lt;&gt;"",C225,IF(F225="","",IF(YEAR(F225)&lt;2021,TEXT(F225,"yyyy"),INDEX(Effective_Date_Year, MATCH(MAX(IF(Effective_Date&lt;=F225, Effective_Date)), Effective_Date, 0), 1))))</f>
        <v/>
      </c>
      <c r="H225" s="198" t="e">
        <f>INDEX('Income Limits'!$C$3:$AH$372,MATCH('Rent Roll Worksheet'!$M$7,County,0),MATCH(G225,Year,1))</f>
        <v>#N/A</v>
      </c>
      <c r="I225" s="63"/>
      <c r="J225" s="65"/>
      <c r="K225" s="139" t="e">
        <f t="shared" si="12"/>
        <v>#N/A</v>
      </c>
      <c r="L225" s="261" t="e">
        <f t="shared" si="11"/>
        <v>#N/A</v>
      </c>
      <c r="M225" s="131" t="e" cm="1">
        <f t="array" aca="1" ref="M225" ca="1">IF(C225="Vacant","Vacant",IF(C225="Manager","Manager",IF(C225="Market Rate","Market Rate",IF(L225&lt;&gt; "", L225, IF(I225&lt;=4, INDEX(USDA_Buckets, MATCH(MIN(IF(INDIRECT("USDA_" &amp; G225 &amp; "_4P")&gt;=J225, INDIRECT("USDA_" &amp; G225 &amp; "_4P"))), INDIRECT("USDA_" &amp; G225 &amp; "_4P"), 0), 1), INDEX(USDA_Buckets, MATCH(MIN(IF(INDIRECT("USDA_" &amp; G225 &amp; "_5P")&gt;=J225, INDIRECT("USDA_" &amp; G225 &amp; "_5P"))), INDIRECT("USDA_" &amp; G225 &amp; "_5P"), 0), 1))))))</f>
        <v>#N/A</v>
      </c>
      <c r="N225" s="66"/>
      <c r="O225" s="67"/>
    </row>
    <row r="226" spans="1:15" ht="15" thickBot="1" x14ac:dyDescent="0.25">
      <c r="A226" s="49">
        <v>191</v>
      </c>
      <c r="B226" s="38" t="str">
        <f t="shared" si="10"/>
        <v>Enter Tenant Name</v>
      </c>
      <c r="C226" s="39"/>
      <c r="D226" s="40"/>
      <c r="E226" s="97"/>
      <c r="F226" s="42"/>
      <c r="G226" s="197" t="str" cm="1">
        <f t="array" ref="G226">IF(C226&lt;&gt;"",C226,IF(F226="","",IF(YEAR(F226)&lt;2021,TEXT(F226,"yyyy"),INDEX(Effective_Date_Year, MATCH(MAX(IF(Effective_Date&lt;=F226, Effective_Date)), Effective_Date, 0), 1))))</f>
        <v/>
      </c>
      <c r="H226" s="200" t="e">
        <f>INDEX('Income Limits'!$C$3:$AH$372,MATCH('Rent Roll Worksheet'!$M$7,County,0),MATCH(G226,Year,1))</f>
        <v>#N/A</v>
      </c>
      <c r="I226" s="41"/>
      <c r="J226" s="43"/>
      <c r="K226" s="44" t="e">
        <f t="shared" si="12"/>
        <v>#N/A</v>
      </c>
      <c r="L226" s="129" t="e">
        <f t="shared" si="11"/>
        <v>#N/A</v>
      </c>
      <c r="M226" s="130" t="e" cm="1">
        <f t="array" aca="1" ref="M226" ca="1">IF(C226="Vacant","Vacant",IF(C226="Manager","Manager",IF(C226="Market Rate","Market Rate",IF(L226&lt;&gt; "", L226, IF(I226&lt;=4, INDEX(USDA_Buckets, MATCH(MIN(IF(INDIRECT("USDA_" &amp; G226 &amp; "_4P")&gt;=J226, INDIRECT("USDA_" &amp; G226 &amp; "_4P"))), INDIRECT("USDA_" &amp; G226 &amp; "_4P"), 0), 1), INDEX(USDA_Buckets, MATCH(MIN(IF(INDIRECT("USDA_" &amp; G226 &amp; "_5P")&gt;=J226, INDIRECT("USDA_" &amp; G226 &amp; "_5P"))), INDIRECT("USDA_" &amp; G226 &amp; "_5P"), 0), 1))))))</f>
        <v>#N/A</v>
      </c>
      <c r="N226" s="45"/>
      <c r="O226" s="46"/>
    </row>
    <row r="227" spans="1:15" ht="15" thickBot="1" x14ac:dyDescent="0.25">
      <c r="A227" s="49">
        <v>192</v>
      </c>
      <c r="B227" s="38" t="str">
        <f t="shared" si="10"/>
        <v>Enter Tenant Name</v>
      </c>
      <c r="C227" s="39"/>
      <c r="D227" s="40"/>
      <c r="E227" s="97"/>
      <c r="F227" s="42"/>
      <c r="G227" s="197" t="str" cm="1">
        <f t="array" ref="G227">IF(C227&lt;&gt;"",C227,IF(F227="","",IF(YEAR(F227)&lt;2021,TEXT(F227,"yyyy"),INDEX(Effective_Date_Year, MATCH(MAX(IF(Effective_Date&lt;=F227, Effective_Date)), Effective_Date, 0), 1))))</f>
        <v/>
      </c>
      <c r="H227" s="198" t="e">
        <f>INDEX('Income Limits'!$C$3:$AH$372,MATCH('Rent Roll Worksheet'!$M$7,County,0),MATCH(G227,Year,1))</f>
        <v>#N/A</v>
      </c>
      <c r="I227" s="41"/>
      <c r="J227" s="43"/>
      <c r="K227" s="44" t="e">
        <f t="shared" si="12"/>
        <v>#N/A</v>
      </c>
      <c r="L227" s="129" t="e">
        <f t="shared" si="11"/>
        <v>#N/A</v>
      </c>
      <c r="M227" s="128" t="e" cm="1">
        <f t="array" aca="1" ref="M227" ca="1">IF(C227="Vacant","Vacant",IF(C227="Manager","Manager",IF(C227="Market Rate","Market Rate",IF(L227&lt;&gt; "", L227, IF(I227&lt;=4, INDEX(USDA_Buckets, MATCH(MIN(IF(INDIRECT("USDA_" &amp; G227 &amp; "_4P")&gt;=J227, INDIRECT("USDA_" &amp; G227 &amp; "_4P"))), INDIRECT("USDA_" &amp; G227 &amp; "_4P"), 0), 1), INDEX(USDA_Buckets, MATCH(MIN(IF(INDIRECT("USDA_" &amp; G227 &amp; "_5P")&gt;=J227, INDIRECT("USDA_" &amp; G227 &amp; "_5P"))), INDIRECT("USDA_" &amp; G227 &amp; "_5P"), 0), 1))))))</f>
        <v>#N/A</v>
      </c>
      <c r="N227" s="45"/>
      <c r="O227" s="46"/>
    </row>
    <row r="228" spans="1:15" ht="15" thickBot="1" x14ac:dyDescent="0.25">
      <c r="A228" s="49">
        <v>193</v>
      </c>
      <c r="B228" s="38" t="str">
        <f t="shared" si="10"/>
        <v>Enter Tenant Name</v>
      </c>
      <c r="C228" s="39"/>
      <c r="D228" s="40"/>
      <c r="E228" s="97"/>
      <c r="F228" s="42"/>
      <c r="G228" s="197" t="str" cm="1">
        <f t="array" ref="G228">IF(C228&lt;&gt;"",C228,IF(F228="","",IF(YEAR(F228)&lt;2021,TEXT(F228,"yyyy"),INDEX(Effective_Date_Year, MATCH(MAX(IF(Effective_Date&lt;=F228, Effective_Date)), Effective_Date, 0), 1))))</f>
        <v/>
      </c>
      <c r="H228" s="198" t="e">
        <f>INDEX('Income Limits'!$C$3:$AH$372,MATCH('Rent Roll Worksheet'!$M$7,County,0),MATCH(G228,Year,1))</f>
        <v>#N/A</v>
      </c>
      <c r="I228" s="41"/>
      <c r="J228" s="43"/>
      <c r="K228" s="44" t="e">
        <f t="shared" si="12"/>
        <v>#N/A</v>
      </c>
      <c r="L228" s="129" t="e">
        <f t="shared" si="11"/>
        <v>#N/A</v>
      </c>
      <c r="M228" s="128" t="e" cm="1">
        <f t="array" aca="1" ref="M228" ca="1">IF(C228="Vacant","Vacant",IF(C228="Manager","Manager",IF(C228="Market Rate","Market Rate",IF(L228&lt;&gt; "", L228, IF(I228&lt;=4, INDEX(USDA_Buckets, MATCH(MIN(IF(INDIRECT("USDA_" &amp; G228 &amp; "_4P")&gt;=J228, INDIRECT("USDA_" &amp; G228 &amp; "_4P"))), INDIRECT("USDA_" &amp; G228 &amp; "_4P"), 0), 1), INDEX(USDA_Buckets, MATCH(MIN(IF(INDIRECT("USDA_" &amp; G228 &amp; "_5P")&gt;=J228, INDIRECT("USDA_" &amp; G228 &amp; "_5P"))), INDIRECT("USDA_" &amp; G228 &amp; "_5P"), 0), 1))))))</f>
        <v>#N/A</v>
      </c>
      <c r="N228" s="45"/>
      <c r="O228" s="46"/>
    </row>
    <row r="229" spans="1:15" ht="15" thickBot="1" x14ac:dyDescent="0.25">
      <c r="A229" s="49">
        <v>194</v>
      </c>
      <c r="B229" s="38" t="str">
        <f t="shared" si="10"/>
        <v>Enter Tenant Name</v>
      </c>
      <c r="C229" s="39"/>
      <c r="D229" s="40"/>
      <c r="E229" s="97"/>
      <c r="F229" s="42"/>
      <c r="G229" s="197" t="str" cm="1">
        <f t="array" ref="G229">IF(C229&lt;&gt;"",C229,IF(F229="","",IF(YEAR(F229)&lt;2021,TEXT(F229,"yyyy"),INDEX(Effective_Date_Year, MATCH(MAX(IF(Effective_Date&lt;=F229, Effective_Date)), Effective_Date, 0), 1))))</f>
        <v/>
      </c>
      <c r="H229" s="198" t="e">
        <f>INDEX('Income Limits'!$C$3:$AH$372,MATCH('Rent Roll Worksheet'!$M$7,County,0),MATCH(G229,Year,1))</f>
        <v>#N/A</v>
      </c>
      <c r="I229" s="41"/>
      <c r="J229" s="43"/>
      <c r="K229" s="44" t="e">
        <f t="shared" si="12"/>
        <v>#N/A</v>
      </c>
      <c r="L229" s="129" t="e">
        <f t="shared" si="11"/>
        <v>#N/A</v>
      </c>
      <c r="M229" s="128" t="e" cm="1">
        <f t="array" aca="1" ref="M229" ca="1">IF(C229="Vacant","Vacant",IF(C229="Manager","Manager",IF(C229="Market Rate","Market Rate",IF(L229&lt;&gt; "", L229, IF(I229&lt;=4, INDEX(USDA_Buckets, MATCH(MIN(IF(INDIRECT("USDA_" &amp; G229 &amp; "_4P")&gt;=J229, INDIRECT("USDA_" &amp; G229 &amp; "_4P"))), INDIRECT("USDA_" &amp; G229 &amp; "_4P"), 0), 1), INDEX(USDA_Buckets, MATCH(MIN(IF(INDIRECT("USDA_" &amp; G229 &amp; "_5P")&gt;=J229, INDIRECT("USDA_" &amp; G229 &amp; "_5P"))), INDIRECT("USDA_" &amp; G229 &amp; "_5P"), 0), 1))))))</f>
        <v>#N/A</v>
      </c>
      <c r="N229" s="45"/>
      <c r="O229" s="46"/>
    </row>
    <row r="230" spans="1:15" ht="15" thickBot="1" x14ac:dyDescent="0.25">
      <c r="A230" s="49">
        <v>195</v>
      </c>
      <c r="B230" s="38" t="str">
        <f t="shared" si="10"/>
        <v>Enter Tenant Name</v>
      </c>
      <c r="C230" s="39"/>
      <c r="D230" s="40"/>
      <c r="E230" s="97"/>
      <c r="F230" s="42"/>
      <c r="G230" s="197" t="str" cm="1">
        <f t="array" ref="G230">IF(C230&lt;&gt;"",C230,IF(F230="","",IF(YEAR(F230)&lt;2021,TEXT(F230,"yyyy"),INDEX(Effective_Date_Year, MATCH(MAX(IF(Effective_Date&lt;=F230, Effective_Date)), Effective_Date, 0), 1))))</f>
        <v/>
      </c>
      <c r="H230" s="198" t="e">
        <f>INDEX('Income Limits'!$C$3:$AH$372,MATCH('Rent Roll Worksheet'!$M$7,County,0),MATCH(G230,Year,1))</f>
        <v>#N/A</v>
      </c>
      <c r="I230" s="41"/>
      <c r="J230" s="43"/>
      <c r="K230" s="44" t="e">
        <f t="shared" si="12"/>
        <v>#N/A</v>
      </c>
      <c r="L230" s="129" t="e">
        <f t="shared" si="11"/>
        <v>#N/A</v>
      </c>
      <c r="M230" s="128" t="e" cm="1">
        <f t="array" aca="1" ref="M230" ca="1">IF(C230="Vacant","Vacant",IF(C230="Manager","Manager",IF(C230="Market Rate","Market Rate",IF(L230&lt;&gt; "", L230, IF(I230&lt;=4, INDEX(USDA_Buckets, MATCH(MIN(IF(INDIRECT("USDA_" &amp; G230 &amp; "_4P")&gt;=J230, INDIRECT("USDA_" &amp; G230 &amp; "_4P"))), INDIRECT("USDA_" &amp; G230 &amp; "_4P"), 0), 1), INDEX(USDA_Buckets, MATCH(MIN(IF(INDIRECT("USDA_" &amp; G230 &amp; "_5P")&gt;=J230, INDIRECT("USDA_" &amp; G230 &amp; "_5P"))), INDIRECT("USDA_" &amp; G230 &amp; "_5P"), 0), 1))))))</f>
        <v>#N/A</v>
      </c>
      <c r="N230" s="45"/>
      <c r="O230" s="46"/>
    </row>
    <row r="231" spans="1:15" ht="15" thickBot="1" x14ac:dyDescent="0.25">
      <c r="A231" s="49">
        <v>196</v>
      </c>
      <c r="B231" s="38" t="str">
        <f t="shared" si="10"/>
        <v>Enter Tenant Name</v>
      </c>
      <c r="C231" s="39"/>
      <c r="D231" s="40"/>
      <c r="E231" s="97"/>
      <c r="F231" s="42"/>
      <c r="G231" s="197" t="str" cm="1">
        <f t="array" ref="G231">IF(C231&lt;&gt;"",C231,IF(F231="","",IF(YEAR(F231)&lt;2021,TEXT(F231,"yyyy"),INDEX(Effective_Date_Year, MATCH(MAX(IF(Effective_Date&lt;=F231, Effective_Date)), Effective_Date, 0), 1))))</f>
        <v/>
      </c>
      <c r="H231" s="198" t="e">
        <f>INDEX('Income Limits'!$C$3:$AH$372,MATCH('Rent Roll Worksheet'!$M$7,County,0),MATCH(G231,Year,1))</f>
        <v>#N/A</v>
      </c>
      <c r="I231" s="41"/>
      <c r="J231" s="43"/>
      <c r="K231" s="44" t="e">
        <f t="shared" si="12"/>
        <v>#N/A</v>
      </c>
      <c r="L231" s="129" t="e">
        <f t="shared" si="11"/>
        <v>#N/A</v>
      </c>
      <c r="M231" s="128" t="e" cm="1">
        <f t="array" aca="1" ref="M231" ca="1">IF(C231="Vacant","Vacant",IF(C231="Manager","Manager",IF(C231="Market Rate","Market Rate",IF(L231&lt;&gt; "", L231, IF(I231&lt;=4, INDEX(USDA_Buckets, MATCH(MIN(IF(INDIRECT("USDA_" &amp; G231 &amp; "_4P")&gt;=J231, INDIRECT("USDA_" &amp; G231 &amp; "_4P"))), INDIRECT("USDA_" &amp; G231 &amp; "_4P"), 0), 1), INDEX(USDA_Buckets, MATCH(MIN(IF(INDIRECT("USDA_" &amp; G231 &amp; "_5P")&gt;=J231, INDIRECT("USDA_" &amp; G231 &amp; "_5P"))), INDIRECT("USDA_" &amp; G231 &amp; "_5P"), 0), 1))))))</f>
        <v>#N/A</v>
      </c>
      <c r="N231" s="45"/>
      <c r="O231" s="46"/>
    </row>
    <row r="232" spans="1:15" ht="15" thickBot="1" x14ac:dyDescent="0.25">
      <c r="A232" s="49">
        <v>197</v>
      </c>
      <c r="B232" s="38" t="str">
        <f t="shared" si="10"/>
        <v>Enter Tenant Name</v>
      </c>
      <c r="C232" s="39"/>
      <c r="D232" s="40"/>
      <c r="E232" s="97"/>
      <c r="F232" s="42"/>
      <c r="G232" s="197" t="str" cm="1">
        <f t="array" ref="G232">IF(C232&lt;&gt;"",C232,IF(F232="","",IF(YEAR(F232)&lt;2021,TEXT(F232,"yyyy"),INDEX(Effective_Date_Year, MATCH(MAX(IF(Effective_Date&lt;=F232, Effective_Date)), Effective_Date, 0), 1))))</f>
        <v/>
      </c>
      <c r="H232" s="198" t="e">
        <f>INDEX('Income Limits'!$C$3:$AH$372,MATCH('Rent Roll Worksheet'!$M$7,County,0),MATCH(G232,Year,1))</f>
        <v>#N/A</v>
      </c>
      <c r="I232" s="41"/>
      <c r="J232" s="43"/>
      <c r="K232" s="44" t="e">
        <f t="shared" si="12"/>
        <v>#N/A</v>
      </c>
      <c r="L232" s="129" t="e">
        <f t="shared" si="11"/>
        <v>#N/A</v>
      </c>
      <c r="M232" s="128" t="e" cm="1">
        <f t="array" aca="1" ref="M232" ca="1">IF(C232="Vacant","Vacant",IF(C232="Manager","Manager",IF(C232="Market Rate","Market Rate",IF(L232&lt;&gt; "", L232, IF(I232&lt;=4, INDEX(USDA_Buckets, MATCH(MIN(IF(INDIRECT("USDA_" &amp; G232 &amp; "_4P")&gt;=J232, INDIRECT("USDA_" &amp; G232 &amp; "_4P"))), INDIRECT("USDA_" &amp; G232 &amp; "_4P"), 0), 1), INDEX(USDA_Buckets, MATCH(MIN(IF(INDIRECT("USDA_" &amp; G232 &amp; "_5P")&gt;=J232, INDIRECT("USDA_" &amp; G232 &amp; "_5P"))), INDIRECT("USDA_" &amp; G232 &amp; "_5P"), 0), 1))))))</f>
        <v>#N/A</v>
      </c>
      <c r="N232" s="45"/>
      <c r="O232" s="46"/>
    </row>
    <row r="233" spans="1:15" ht="15" thickBot="1" x14ac:dyDescent="0.25">
      <c r="A233" s="49">
        <v>198</v>
      </c>
      <c r="B233" s="38" t="str">
        <f t="shared" si="10"/>
        <v>Enter Tenant Name</v>
      </c>
      <c r="C233" s="39"/>
      <c r="D233" s="40"/>
      <c r="E233" s="97"/>
      <c r="F233" s="42"/>
      <c r="G233" s="197" t="str" cm="1">
        <f t="array" ref="G233">IF(C233&lt;&gt;"",C233,IF(F233="","",IF(YEAR(F233)&lt;2021,TEXT(F233,"yyyy"),INDEX(Effective_Date_Year, MATCH(MAX(IF(Effective_Date&lt;=F233, Effective_Date)), Effective_Date, 0), 1))))</f>
        <v/>
      </c>
      <c r="H233" s="198" t="e">
        <f>INDEX('Income Limits'!$C$3:$AH$372,MATCH('Rent Roll Worksheet'!$M$7,County,0),MATCH(G233,Year,1))</f>
        <v>#N/A</v>
      </c>
      <c r="I233" s="41"/>
      <c r="J233" s="43"/>
      <c r="K233" s="44" t="e">
        <f t="shared" si="12"/>
        <v>#N/A</v>
      </c>
      <c r="L233" s="129" t="e">
        <f t="shared" si="11"/>
        <v>#N/A</v>
      </c>
      <c r="M233" s="128" t="e" cm="1">
        <f t="array" aca="1" ref="M233" ca="1">IF(C233="Vacant","Vacant",IF(C233="Manager","Manager",IF(C233="Market Rate","Market Rate",IF(L233&lt;&gt; "", L233, IF(I233&lt;=4, INDEX(USDA_Buckets, MATCH(MIN(IF(INDIRECT("USDA_" &amp; G233 &amp; "_4P")&gt;=J233, INDIRECT("USDA_" &amp; G233 &amp; "_4P"))), INDIRECT("USDA_" &amp; G233 &amp; "_4P"), 0), 1), INDEX(USDA_Buckets, MATCH(MIN(IF(INDIRECT("USDA_" &amp; G233 &amp; "_5P")&gt;=J233, INDIRECT("USDA_" &amp; G233 &amp; "_5P"))), INDIRECT("USDA_" &amp; G233 &amp; "_5P"), 0), 1))))))</f>
        <v>#N/A</v>
      </c>
      <c r="N233" s="45"/>
      <c r="O233" s="46"/>
    </row>
    <row r="234" spans="1:15" ht="15" thickBot="1" x14ac:dyDescent="0.25">
      <c r="A234" s="49">
        <v>199</v>
      </c>
      <c r="B234" s="38" t="str">
        <f t="shared" si="10"/>
        <v>Enter Tenant Name</v>
      </c>
      <c r="C234" s="39"/>
      <c r="D234" s="40"/>
      <c r="E234" s="97"/>
      <c r="F234" s="42"/>
      <c r="G234" s="197" t="str" cm="1">
        <f t="array" ref="G234">IF(C234&lt;&gt;"",C234,IF(F234="","",IF(YEAR(F234)&lt;2021,TEXT(F234,"yyyy"),INDEX(Effective_Date_Year, MATCH(MAX(IF(Effective_Date&lt;=F234, Effective_Date)), Effective_Date, 0), 1))))</f>
        <v/>
      </c>
      <c r="H234" s="198" t="e">
        <f>INDEX('Income Limits'!$C$3:$AH$372,MATCH('Rent Roll Worksheet'!$M$7,County,0),MATCH(G234,Year,1))</f>
        <v>#N/A</v>
      </c>
      <c r="I234" s="41"/>
      <c r="J234" s="43"/>
      <c r="K234" s="44" t="e">
        <f t="shared" si="12"/>
        <v>#N/A</v>
      </c>
      <c r="L234" s="129" t="e">
        <f t="shared" si="11"/>
        <v>#N/A</v>
      </c>
      <c r="M234" s="128" t="e" cm="1">
        <f t="array" aca="1" ref="M234" ca="1">IF(C234="Vacant","Vacant",IF(C234="Manager","Manager",IF(C234="Market Rate","Market Rate",IF(L234&lt;&gt; "", L234, IF(I234&lt;=4, INDEX(USDA_Buckets, MATCH(MIN(IF(INDIRECT("USDA_" &amp; G234 &amp; "_4P")&gt;=J234, INDIRECT("USDA_" &amp; G234 &amp; "_4P"))), INDIRECT("USDA_" &amp; G234 &amp; "_4P"), 0), 1), INDEX(USDA_Buckets, MATCH(MIN(IF(INDIRECT("USDA_" &amp; G234 &amp; "_5P")&gt;=J234, INDIRECT("USDA_" &amp; G234 &amp; "_5P"))), INDIRECT("USDA_" &amp; G234 &amp; "_5P"), 0), 1))))))</f>
        <v>#N/A</v>
      </c>
      <c r="N234" s="45"/>
      <c r="O234" s="46"/>
    </row>
    <row r="235" spans="1:15" ht="15" thickBot="1" x14ac:dyDescent="0.25">
      <c r="A235" s="60">
        <v>200</v>
      </c>
      <c r="B235" s="61" t="str">
        <f t="shared" si="10"/>
        <v>Enter Tenant Name</v>
      </c>
      <c r="C235" s="138"/>
      <c r="D235" s="62"/>
      <c r="E235" s="98"/>
      <c r="F235" s="64"/>
      <c r="G235" s="199" t="str" cm="1">
        <f t="array" ref="G235">IF(C235&lt;&gt;"",C235,IF(F235="","",IF(YEAR(F235)&lt;2021,TEXT(F235,"yyyy"),INDEX(Effective_Date_Year, MATCH(MAX(IF(Effective_Date&lt;=F235, Effective_Date)), Effective_Date, 0), 1))))</f>
        <v/>
      </c>
      <c r="H235" s="198" t="e">
        <f>INDEX('Income Limits'!$C$3:$AH$372,MATCH('Rent Roll Worksheet'!$M$7,County,0),MATCH(G235,Year,1))</f>
        <v>#N/A</v>
      </c>
      <c r="I235" s="63"/>
      <c r="J235" s="65"/>
      <c r="K235" s="139" t="e">
        <f t="shared" si="12"/>
        <v>#N/A</v>
      </c>
      <c r="L235" s="261" t="e">
        <f t="shared" si="11"/>
        <v>#N/A</v>
      </c>
      <c r="M235" s="131" t="e" cm="1">
        <f t="array" aca="1" ref="M235" ca="1">IF(C235="Vacant","Vacant",IF(C235="Manager","Manager",IF(C235="Market Rate","Market Rate",IF(L235&lt;&gt; "", L235, IF(I235&lt;=4, INDEX(USDA_Buckets, MATCH(MIN(IF(INDIRECT("USDA_" &amp; G235 &amp; "_4P")&gt;=J235, INDIRECT("USDA_" &amp; G235 &amp; "_4P"))), INDIRECT("USDA_" &amp; G235 &amp; "_4P"), 0), 1), INDEX(USDA_Buckets, MATCH(MIN(IF(INDIRECT("USDA_" &amp; G235 &amp; "_5P")&gt;=J235, INDIRECT("USDA_" &amp; G235 &amp; "_5P"))), INDIRECT("USDA_" &amp; G235 &amp; "_5P"), 0), 1))))))</f>
        <v>#N/A</v>
      </c>
      <c r="N235" s="66"/>
      <c r="O235" s="67"/>
    </row>
    <row r="236" spans="1:15" ht="15" thickBot="1" x14ac:dyDescent="0.25">
      <c r="A236" s="37">
        <v>201</v>
      </c>
      <c r="B236" s="90" t="str">
        <f t="shared" si="10"/>
        <v>Enter Tenant Name</v>
      </c>
      <c r="C236" s="39"/>
      <c r="D236" s="40"/>
      <c r="E236" s="97"/>
      <c r="F236" s="42"/>
      <c r="G236" s="197" t="str" cm="1">
        <f t="array" ref="G236">IF(C236&lt;&gt;"",C236,IF(F236="","",IF(YEAR(F236)&lt;2021,TEXT(F236,"yyyy"),INDEX(Effective_Date_Year, MATCH(MAX(IF(Effective_Date&lt;=F236, Effective_Date)), Effective_Date, 0), 1))))</f>
        <v/>
      </c>
      <c r="H236" s="200" t="e">
        <f>INDEX('Income Limits'!$C$3:$AH$372,MATCH('Rent Roll Worksheet'!$M$7,County,0),MATCH(G236,Year,1))</f>
        <v>#N/A</v>
      </c>
      <c r="I236" s="41"/>
      <c r="J236" s="43"/>
      <c r="K236" s="44" t="e">
        <f t="shared" si="12"/>
        <v>#N/A</v>
      </c>
      <c r="L236" s="129" t="e">
        <f t="shared" si="11"/>
        <v>#N/A</v>
      </c>
      <c r="M236" s="130" t="e" cm="1">
        <f t="array" aca="1" ref="M236" ca="1">IF(C236="Vacant","Vacant",IF(C236="Manager","Manager",IF(C236="Market Rate","Market Rate",IF(L236&lt;&gt; "", L236, IF(I236&lt;=4, INDEX(USDA_Buckets, MATCH(MIN(IF(INDIRECT("USDA_" &amp; G236 &amp; "_4P")&gt;=J236, INDIRECT("USDA_" &amp; G236 &amp; "_4P"))), INDIRECT("USDA_" &amp; G236 &amp; "_4P"), 0), 1), INDEX(USDA_Buckets, MATCH(MIN(IF(INDIRECT("USDA_" &amp; G236 &amp; "_5P")&gt;=J236, INDIRECT("USDA_" &amp; G236 &amp; "_5P"))), INDIRECT("USDA_" &amp; G236 &amp; "_5P"), 0), 1))))))</f>
        <v>#N/A</v>
      </c>
      <c r="N236" s="45"/>
      <c r="O236" s="46"/>
    </row>
    <row r="237" spans="1:15" ht="15" thickBot="1" x14ac:dyDescent="0.25">
      <c r="A237" s="49">
        <v>202</v>
      </c>
      <c r="B237" s="38" t="str">
        <f t="shared" si="10"/>
        <v>Enter Tenant Name</v>
      </c>
      <c r="C237" s="39"/>
      <c r="D237" s="40"/>
      <c r="E237" s="97"/>
      <c r="F237" s="42"/>
      <c r="G237" s="197" t="str" cm="1">
        <f t="array" ref="G237">IF(C237&lt;&gt;"",C237,IF(F237="","",IF(YEAR(F237)&lt;2021,TEXT(F237,"yyyy"),INDEX(Effective_Date_Year, MATCH(MAX(IF(Effective_Date&lt;=F237, Effective_Date)), Effective_Date, 0), 1))))</f>
        <v/>
      </c>
      <c r="H237" s="198" t="e">
        <f>INDEX('Income Limits'!$C$3:$AH$372,MATCH('Rent Roll Worksheet'!$M$7,County,0),MATCH(G237,Year,1))</f>
        <v>#N/A</v>
      </c>
      <c r="I237" s="41"/>
      <c r="J237" s="43"/>
      <c r="K237" s="44" t="e">
        <f t="shared" si="12"/>
        <v>#N/A</v>
      </c>
      <c r="L237" s="129" t="e">
        <f t="shared" si="11"/>
        <v>#N/A</v>
      </c>
      <c r="M237" s="128" t="e" cm="1">
        <f t="array" aca="1" ref="M237" ca="1">IF(C237="Vacant","Vacant",IF(C237="Manager","Manager",IF(C237="Market Rate","Market Rate",IF(L237&lt;&gt; "", L237, IF(I237&lt;=4, INDEX(USDA_Buckets, MATCH(MIN(IF(INDIRECT("USDA_" &amp; G237 &amp; "_4P")&gt;=J237, INDIRECT("USDA_" &amp; G237 &amp; "_4P"))), INDIRECT("USDA_" &amp; G237 &amp; "_4P"), 0), 1), INDEX(USDA_Buckets, MATCH(MIN(IF(INDIRECT("USDA_" &amp; G237 &amp; "_5P")&gt;=J237, INDIRECT("USDA_" &amp; G237 &amp; "_5P"))), INDIRECT("USDA_" &amp; G237 &amp; "_5P"), 0), 1))))))</f>
        <v>#N/A</v>
      </c>
      <c r="N237" s="45"/>
      <c r="O237" s="46"/>
    </row>
    <row r="238" spans="1:15" ht="15" thickBot="1" x14ac:dyDescent="0.25">
      <c r="A238" s="49">
        <v>203</v>
      </c>
      <c r="B238" s="38" t="str">
        <f t="shared" si="10"/>
        <v>Enter Tenant Name</v>
      </c>
      <c r="C238" s="39"/>
      <c r="D238" s="40"/>
      <c r="E238" s="97"/>
      <c r="F238" s="42"/>
      <c r="G238" s="197" t="str" cm="1">
        <f t="array" ref="G238">IF(C238&lt;&gt;"",C238,IF(F238="","",IF(YEAR(F238)&lt;2021,TEXT(F238,"yyyy"),INDEX(Effective_Date_Year, MATCH(MAX(IF(Effective_Date&lt;=F238, Effective_Date)), Effective_Date, 0), 1))))</f>
        <v/>
      </c>
      <c r="H238" s="198" t="e">
        <f>INDEX('Income Limits'!$C$3:$AH$372,MATCH('Rent Roll Worksheet'!$M$7,County,0),MATCH(G238,Year,1))</f>
        <v>#N/A</v>
      </c>
      <c r="I238" s="41"/>
      <c r="J238" s="43"/>
      <c r="K238" s="44" t="e">
        <f t="shared" si="12"/>
        <v>#N/A</v>
      </c>
      <c r="L238" s="129" t="e">
        <f t="shared" si="11"/>
        <v>#N/A</v>
      </c>
      <c r="M238" s="128" t="e" cm="1">
        <f t="array" aca="1" ref="M238" ca="1">IF(C238="Vacant","Vacant",IF(C238="Manager","Manager",IF(C238="Market Rate","Market Rate",IF(L238&lt;&gt; "", L238, IF(I238&lt;=4, INDEX(USDA_Buckets, MATCH(MIN(IF(INDIRECT("USDA_" &amp; G238 &amp; "_4P")&gt;=J238, INDIRECT("USDA_" &amp; G238 &amp; "_4P"))), INDIRECT("USDA_" &amp; G238 &amp; "_4P"), 0), 1), INDEX(USDA_Buckets, MATCH(MIN(IF(INDIRECT("USDA_" &amp; G238 &amp; "_5P")&gt;=J238, INDIRECT("USDA_" &amp; G238 &amp; "_5P"))), INDIRECT("USDA_" &amp; G238 &amp; "_5P"), 0), 1))))))</f>
        <v>#N/A</v>
      </c>
      <c r="N238" s="45"/>
      <c r="O238" s="46"/>
    </row>
    <row r="239" spans="1:15" ht="15" thickBot="1" x14ac:dyDescent="0.25">
      <c r="A239" s="49">
        <v>204</v>
      </c>
      <c r="B239" s="38" t="str">
        <f t="shared" si="10"/>
        <v>Enter Tenant Name</v>
      </c>
      <c r="C239" s="39"/>
      <c r="D239" s="40"/>
      <c r="E239" s="97"/>
      <c r="F239" s="42"/>
      <c r="G239" s="197" t="str" cm="1">
        <f t="array" ref="G239">IF(C239&lt;&gt;"",C239,IF(F239="","",IF(YEAR(F239)&lt;2021,TEXT(F239,"yyyy"),INDEX(Effective_Date_Year, MATCH(MAX(IF(Effective_Date&lt;=F239, Effective_Date)), Effective_Date, 0), 1))))</f>
        <v/>
      </c>
      <c r="H239" s="198" t="e">
        <f>INDEX('Income Limits'!$C$3:$AH$372,MATCH('Rent Roll Worksheet'!$M$7,County,0),MATCH(G239,Year,1))</f>
        <v>#N/A</v>
      </c>
      <c r="I239" s="41"/>
      <c r="J239" s="43"/>
      <c r="K239" s="44" t="e">
        <f t="shared" si="12"/>
        <v>#N/A</v>
      </c>
      <c r="L239" s="129" t="e">
        <f t="shared" si="11"/>
        <v>#N/A</v>
      </c>
      <c r="M239" s="128" t="e" cm="1">
        <f t="array" aca="1" ref="M239" ca="1">IF(C239="Vacant","Vacant",IF(C239="Manager","Manager",IF(C239="Market Rate","Market Rate",IF(L239&lt;&gt; "", L239, IF(I239&lt;=4, INDEX(USDA_Buckets, MATCH(MIN(IF(INDIRECT("USDA_" &amp; G239 &amp; "_4P")&gt;=J239, INDIRECT("USDA_" &amp; G239 &amp; "_4P"))), INDIRECT("USDA_" &amp; G239 &amp; "_4P"), 0), 1), INDEX(USDA_Buckets, MATCH(MIN(IF(INDIRECT("USDA_" &amp; G239 &amp; "_5P")&gt;=J239, INDIRECT("USDA_" &amp; G239 &amp; "_5P"))), INDIRECT("USDA_" &amp; G239 &amp; "_5P"), 0), 1))))))</f>
        <v>#N/A</v>
      </c>
      <c r="N239" s="45"/>
      <c r="O239" s="46"/>
    </row>
    <row r="240" spans="1:15" ht="15" thickBot="1" x14ac:dyDescent="0.25">
      <c r="A240" s="49">
        <v>205</v>
      </c>
      <c r="B240" s="38" t="str">
        <f t="shared" si="10"/>
        <v>Enter Tenant Name</v>
      </c>
      <c r="C240" s="39"/>
      <c r="D240" s="40"/>
      <c r="E240" s="97"/>
      <c r="F240" s="42"/>
      <c r="G240" s="197" t="str" cm="1">
        <f t="array" ref="G240">IF(C240&lt;&gt;"",C240,IF(F240="","",IF(YEAR(F240)&lt;2021,TEXT(F240,"yyyy"),INDEX(Effective_Date_Year, MATCH(MAX(IF(Effective_Date&lt;=F240, Effective_Date)), Effective_Date, 0), 1))))</f>
        <v/>
      </c>
      <c r="H240" s="198" t="e">
        <f>INDEX('Income Limits'!$C$3:$AH$372,MATCH('Rent Roll Worksheet'!$M$7,County,0),MATCH(G240,Year,1))</f>
        <v>#N/A</v>
      </c>
      <c r="I240" s="41"/>
      <c r="J240" s="43"/>
      <c r="K240" s="44" t="e">
        <f t="shared" si="12"/>
        <v>#N/A</v>
      </c>
      <c r="L240" s="129" t="e">
        <f t="shared" si="11"/>
        <v>#N/A</v>
      </c>
      <c r="M240" s="128" t="e" cm="1">
        <f t="array" aca="1" ref="M240" ca="1">IF(C240="Vacant","Vacant",IF(C240="Manager","Manager",IF(C240="Market Rate","Market Rate",IF(L240&lt;&gt; "", L240, IF(I240&lt;=4, INDEX(USDA_Buckets, MATCH(MIN(IF(INDIRECT("USDA_" &amp; G240 &amp; "_4P")&gt;=J240, INDIRECT("USDA_" &amp; G240 &amp; "_4P"))), INDIRECT("USDA_" &amp; G240 &amp; "_4P"), 0), 1), INDEX(USDA_Buckets, MATCH(MIN(IF(INDIRECT("USDA_" &amp; G240 &amp; "_5P")&gt;=J240, INDIRECT("USDA_" &amp; G240 &amp; "_5P"))), INDIRECT("USDA_" &amp; G240 &amp; "_5P"), 0), 1))))))</f>
        <v>#N/A</v>
      </c>
      <c r="N240" s="45"/>
      <c r="O240" s="46"/>
    </row>
    <row r="241" spans="1:22" ht="15" thickBot="1" x14ac:dyDescent="0.25">
      <c r="A241" s="49">
        <v>206</v>
      </c>
      <c r="B241" s="38" t="str">
        <f t="shared" si="10"/>
        <v>Enter Tenant Name</v>
      </c>
      <c r="C241" s="39"/>
      <c r="D241" s="40"/>
      <c r="E241" s="97"/>
      <c r="F241" s="42"/>
      <c r="G241" s="197" t="str" cm="1">
        <f t="array" ref="G241">IF(C241&lt;&gt;"",C241,IF(F241="","",IF(YEAR(F241)&lt;2021,TEXT(F241,"yyyy"),INDEX(Effective_Date_Year, MATCH(MAX(IF(Effective_Date&lt;=F241, Effective_Date)), Effective_Date, 0), 1))))</f>
        <v/>
      </c>
      <c r="H241" s="198" t="e">
        <f>INDEX('Income Limits'!$C$3:$AH$372,MATCH('Rent Roll Worksheet'!$M$7,County,0),MATCH(G241,Year,1))</f>
        <v>#N/A</v>
      </c>
      <c r="I241" s="41"/>
      <c r="J241" s="43"/>
      <c r="K241" s="44" t="e">
        <f t="shared" si="12"/>
        <v>#N/A</v>
      </c>
      <c r="L241" s="129" t="e">
        <f t="shared" si="11"/>
        <v>#N/A</v>
      </c>
      <c r="M241" s="128" t="e" cm="1">
        <f t="array" aca="1" ref="M241" ca="1">IF(C241="Vacant","Vacant",IF(C241="Manager","Manager",IF(C241="Market Rate","Market Rate",IF(L241&lt;&gt; "", L241, IF(I241&lt;=4, INDEX(USDA_Buckets, MATCH(MIN(IF(INDIRECT("USDA_" &amp; G241 &amp; "_4P")&gt;=J241, INDIRECT("USDA_" &amp; G241 &amp; "_4P"))), INDIRECT("USDA_" &amp; G241 &amp; "_4P"), 0), 1), INDEX(USDA_Buckets, MATCH(MIN(IF(INDIRECT("USDA_" &amp; G241 &amp; "_5P")&gt;=J241, INDIRECT("USDA_" &amp; G241 &amp; "_5P"))), INDIRECT("USDA_" &amp; G241 &amp; "_5P"), 0), 1))))))</f>
        <v>#N/A</v>
      </c>
      <c r="N241" s="45"/>
      <c r="O241" s="46"/>
    </row>
    <row r="242" spans="1:22" ht="15" thickBot="1" x14ac:dyDescent="0.25">
      <c r="A242" s="49">
        <v>207</v>
      </c>
      <c r="B242" s="38" t="str">
        <f t="shared" si="10"/>
        <v>Enter Tenant Name</v>
      </c>
      <c r="C242" s="39"/>
      <c r="D242" s="40"/>
      <c r="E242" s="97"/>
      <c r="F242" s="42"/>
      <c r="G242" s="197" t="str" cm="1">
        <f t="array" ref="G242">IF(C242&lt;&gt;"",C242,IF(F242="","",IF(YEAR(F242)&lt;2021,TEXT(F242,"yyyy"),INDEX(Effective_Date_Year, MATCH(MAX(IF(Effective_Date&lt;=F242, Effective_Date)), Effective_Date, 0), 1))))</f>
        <v/>
      </c>
      <c r="H242" s="198" t="e">
        <f>INDEX('Income Limits'!$C$3:$AH$372,MATCH('Rent Roll Worksheet'!$M$7,County,0),MATCH(G242,Year,1))</f>
        <v>#N/A</v>
      </c>
      <c r="I242" s="41"/>
      <c r="J242" s="43"/>
      <c r="K242" s="44" t="e">
        <f t="shared" si="12"/>
        <v>#N/A</v>
      </c>
      <c r="L242" s="129" t="e">
        <f t="shared" si="11"/>
        <v>#N/A</v>
      </c>
      <c r="M242" s="128" t="e" cm="1">
        <f t="array" aca="1" ref="M242" ca="1">IF(C242="Vacant","Vacant",IF(C242="Manager","Manager",IF(C242="Market Rate","Market Rate",IF(L242&lt;&gt; "", L242, IF(I242&lt;=4, INDEX(USDA_Buckets, MATCH(MIN(IF(INDIRECT("USDA_" &amp; G242 &amp; "_4P")&gt;=J242, INDIRECT("USDA_" &amp; G242 &amp; "_4P"))), INDIRECT("USDA_" &amp; G242 &amp; "_4P"), 0), 1), INDEX(USDA_Buckets, MATCH(MIN(IF(INDIRECT("USDA_" &amp; G242 &amp; "_5P")&gt;=J242, INDIRECT("USDA_" &amp; G242 &amp; "_5P"))), INDIRECT("USDA_" &amp; G242 &amp; "_5P"), 0), 1))))))</f>
        <v>#N/A</v>
      </c>
      <c r="N242" s="45"/>
      <c r="O242" s="46"/>
    </row>
    <row r="243" spans="1:22" ht="15" thickBot="1" x14ac:dyDescent="0.25">
      <c r="A243" s="49">
        <v>208</v>
      </c>
      <c r="B243" s="38" t="str">
        <f t="shared" si="10"/>
        <v>Enter Tenant Name</v>
      </c>
      <c r="C243" s="39"/>
      <c r="D243" s="40"/>
      <c r="E243" s="97"/>
      <c r="F243" s="42"/>
      <c r="G243" s="197" t="str" cm="1">
        <f t="array" ref="G243">IF(C243&lt;&gt;"",C243,IF(F243="","",IF(YEAR(F243)&lt;2021,TEXT(F243,"yyyy"),INDEX(Effective_Date_Year, MATCH(MAX(IF(Effective_Date&lt;=F243, Effective_Date)), Effective_Date, 0), 1))))</f>
        <v/>
      </c>
      <c r="H243" s="198" t="e">
        <f>INDEX('Income Limits'!$C$3:$AH$372,MATCH('Rent Roll Worksheet'!$M$7,County,0),MATCH(G243,Year,1))</f>
        <v>#N/A</v>
      </c>
      <c r="I243" s="41"/>
      <c r="J243" s="43"/>
      <c r="K243" s="44" t="e">
        <f t="shared" si="12"/>
        <v>#N/A</v>
      </c>
      <c r="L243" s="129" t="e">
        <f t="shared" si="11"/>
        <v>#N/A</v>
      </c>
      <c r="M243" s="128" t="e" cm="1">
        <f t="array" aca="1" ref="M243" ca="1">IF(C243="Vacant","Vacant",IF(C243="Manager","Manager",IF(C243="Market Rate","Market Rate",IF(L243&lt;&gt; "", L243, IF(I243&lt;=4, INDEX(USDA_Buckets, MATCH(MIN(IF(INDIRECT("USDA_" &amp; G243 &amp; "_4P")&gt;=J243, INDIRECT("USDA_" &amp; G243 &amp; "_4P"))), INDIRECT("USDA_" &amp; G243 &amp; "_4P"), 0), 1), INDEX(USDA_Buckets, MATCH(MIN(IF(INDIRECT("USDA_" &amp; G243 &amp; "_5P")&gt;=J243, INDIRECT("USDA_" &amp; G243 &amp; "_5P"))), INDIRECT("USDA_" &amp; G243 &amp; "_5P"), 0), 1))))))</f>
        <v>#N/A</v>
      </c>
      <c r="N243" s="45"/>
      <c r="O243" s="46"/>
    </row>
    <row r="244" spans="1:22" ht="15" thickBot="1" x14ac:dyDescent="0.25">
      <c r="A244" s="49">
        <v>209</v>
      </c>
      <c r="B244" s="38" t="str">
        <f t="shared" si="10"/>
        <v>Enter Tenant Name</v>
      </c>
      <c r="C244" s="39"/>
      <c r="D244" s="40"/>
      <c r="E244" s="97"/>
      <c r="F244" s="42"/>
      <c r="G244" s="197" t="str" cm="1">
        <f t="array" ref="G244">IF(C244&lt;&gt;"",C244,IF(F244="","",IF(YEAR(F244)&lt;2021,TEXT(F244,"yyyy"),INDEX(Effective_Date_Year, MATCH(MAX(IF(Effective_Date&lt;=F244, Effective_Date)), Effective_Date, 0), 1))))</f>
        <v/>
      </c>
      <c r="H244" s="198" t="e">
        <f>INDEX('Income Limits'!$C$3:$AH$372,MATCH('Rent Roll Worksheet'!$M$7,County,0),MATCH(G244,Year,1))</f>
        <v>#N/A</v>
      </c>
      <c r="I244" s="41"/>
      <c r="J244" s="43"/>
      <c r="K244" s="44" t="e">
        <f t="shared" si="12"/>
        <v>#N/A</v>
      </c>
      <c r="L244" s="129" t="e">
        <f t="shared" si="11"/>
        <v>#N/A</v>
      </c>
      <c r="M244" s="128" t="e" cm="1">
        <f t="array" aca="1" ref="M244" ca="1">IF(C244="Vacant","Vacant",IF(C244="Manager","Manager",IF(C244="Market Rate","Market Rate",IF(L244&lt;&gt; "", L244, IF(I244&lt;=4, INDEX(USDA_Buckets, MATCH(MIN(IF(INDIRECT("USDA_" &amp; G244 &amp; "_4P")&gt;=J244, INDIRECT("USDA_" &amp; G244 &amp; "_4P"))), INDIRECT("USDA_" &amp; G244 &amp; "_4P"), 0), 1), INDEX(USDA_Buckets, MATCH(MIN(IF(INDIRECT("USDA_" &amp; G244 &amp; "_5P")&gt;=J244, INDIRECT("USDA_" &amp; G244 &amp; "_5P"))), INDIRECT("USDA_" &amp; G244 &amp; "_5P"), 0), 1))))))</f>
        <v>#N/A</v>
      </c>
      <c r="N244" s="45"/>
      <c r="O244" s="46"/>
    </row>
    <row r="245" spans="1:22" ht="15" thickBot="1" x14ac:dyDescent="0.25">
      <c r="A245" s="60">
        <v>210</v>
      </c>
      <c r="B245" s="61" t="str">
        <f t="shared" si="10"/>
        <v>Enter Tenant Name</v>
      </c>
      <c r="C245" s="39"/>
      <c r="D245" s="62"/>
      <c r="E245" s="98"/>
      <c r="F245" s="64"/>
      <c r="G245" s="197" t="str" cm="1">
        <f t="array" ref="G245">IF(C245&lt;&gt;"",C245,IF(F245="","",IF(YEAR(F245)&lt;2021,TEXT(F245,"yyyy"),INDEX(Effective_Date_Year, MATCH(MAX(IF(Effective_Date&lt;=F245, Effective_Date)), Effective_Date, 0), 1))))</f>
        <v/>
      </c>
      <c r="H245" s="198" t="e">
        <f>INDEX('Income Limits'!$C$3:$AH$372,MATCH('Rent Roll Worksheet'!$M$7,County,0),MATCH(G245,Year,1))</f>
        <v>#N/A</v>
      </c>
      <c r="I245" s="63"/>
      <c r="J245" s="65"/>
      <c r="K245" s="44" t="e">
        <f t="shared" si="12"/>
        <v>#N/A</v>
      </c>
      <c r="L245" s="129" t="e">
        <f t="shared" si="11"/>
        <v>#N/A</v>
      </c>
      <c r="M245" s="131" t="e" cm="1">
        <f t="array" aca="1" ref="M245" ca="1">IF(C245="Vacant","Vacant",IF(C245="Manager","Manager",IF(C245="Market Rate","Market Rate",IF(L245&lt;&gt; "", L245, IF(I245&lt;=4, INDEX(USDA_Buckets, MATCH(MIN(IF(INDIRECT("USDA_" &amp; G245 &amp; "_4P")&gt;=J245, INDIRECT("USDA_" &amp; G245 &amp; "_4P"))), INDIRECT("USDA_" &amp; G245 &amp; "_4P"), 0), 1), INDEX(USDA_Buckets, MATCH(MIN(IF(INDIRECT("USDA_" &amp; G245 &amp; "_5P")&gt;=J245, INDIRECT("USDA_" &amp; G245 &amp; "_5P"))), INDIRECT("USDA_" &amp; G245 &amp; "_5P"), 0), 1))))))</f>
        <v>#N/A</v>
      </c>
      <c r="N245" s="66"/>
      <c r="O245" s="67"/>
      <c r="V245" s="36"/>
    </row>
    <row r="246" spans="1:22" s="36" customFormat="1" ht="17.25" customHeight="1" x14ac:dyDescent="0.2">
      <c r="A246" s="342" t="s">
        <v>496</v>
      </c>
      <c r="B246" s="342"/>
      <c r="C246" s="342"/>
      <c r="D246" s="342"/>
      <c r="E246" s="342"/>
      <c r="F246" s="342"/>
      <c r="G246" s="342"/>
      <c r="H246" s="342"/>
      <c r="I246" s="342"/>
      <c r="J246" s="342"/>
      <c r="K246" s="342"/>
      <c r="L246" s="342"/>
      <c r="M246" s="342"/>
      <c r="N246" s="342"/>
      <c r="O246" s="342"/>
      <c r="P246" s="30"/>
      <c r="S246" s="11"/>
      <c r="V246" s="95"/>
    </row>
    <row r="247" spans="1:22" s="95" customFormat="1" ht="41.25" customHeight="1" x14ac:dyDescent="0.25">
      <c r="A247" s="310"/>
      <c r="B247" s="311"/>
      <c r="C247" s="311"/>
      <c r="D247" s="311"/>
      <c r="E247" s="311"/>
      <c r="F247" s="311"/>
      <c r="G247" s="311"/>
      <c r="H247" s="311"/>
      <c r="I247" s="311"/>
      <c r="J247" s="311"/>
      <c r="K247" s="311"/>
      <c r="L247" s="311"/>
      <c r="M247" s="311"/>
      <c r="N247" s="311"/>
      <c r="O247" s="312"/>
      <c r="P247" s="94"/>
      <c r="S247" s="96"/>
      <c r="V247" s="36"/>
    </row>
    <row r="248" spans="1:22" s="36" customFormat="1" ht="18" customHeight="1" x14ac:dyDescent="0.2">
      <c r="A248" s="293"/>
      <c r="B248" s="294"/>
      <c r="C248" s="294"/>
      <c r="D248" s="294"/>
      <c r="E248" s="294"/>
      <c r="F248" s="294"/>
      <c r="G248" s="294"/>
      <c r="H248" s="293"/>
      <c r="I248" s="294"/>
      <c r="J248" s="294"/>
      <c r="K248" s="294"/>
      <c r="L248" s="294"/>
      <c r="M248" s="294"/>
      <c r="N248" s="294"/>
      <c r="O248" s="294"/>
      <c r="P248" s="30"/>
      <c r="S248" s="11"/>
      <c r="V248" s="8"/>
    </row>
  </sheetData>
  <sheetProtection algorithmName="SHA-512" hashValue="OqDUxxSuWBII6wKylInPQ1QkK/tS1ZAaBN8QzRNcLNWxyNmdGdWM3UwlgiK0h0GiJKgzjxz0SjrU/HlwQr/iXg==" saltValue="56QOUg2pSKkjPXKO3kDNBg==" spinCount="100000" sheet="1" selectLockedCells="1"/>
  <mergeCells count="122">
    <mergeCell ref="T7:U7"/>
    <mergeCell ref="D9:D12"/>
    <mergeCell ref="I9:I12"/>
    <mergeCell ref="R24:R26"/>
    <mergeCell ref="Q24:Q26"/>
    <mergeCell ref="N9:N12"/>
    <mergeCell ref="H9:H12"/>
    <mergeCell ref="O9:O12"/>
    <mergeCell ref="S24:T26"/>
    <mergeCell ref="A1:J8"/>
    <mergeCell ref="Q3:S3"/>
    <mergeCell ref="Q4:S4"/>
    <mergeCell ref="Q7:S7"/>
    <mergeCell ref="T4:U4"/>
    <mergeCell ref="T3:U3"/>
    <mergeCell ref="T11:U13"/>
    <mergeCell ref="K9:K12"/>
    <mergeCell ref="S11:S13"/>
    <mergeCell ref="M7:O8"/>
    <mergeCell ref="R11:R13"/>
    <mergeCell ref="F9:F12"/>
    <mergeCell ref="G9:G12"/>
    <mergeCell ref="J9:J12"/>
    <mergeCell ref="C9:C12"/>
    <mergeCell ref="A246:O246"/>
    <mergeCell ref="A185:O185"/>
    <mergeCell ref="A122:O122"/>
    <mergeCell ref="A59:O59"/>
    <mergeCell ref="O125:O128"/>
    <mergeCell ref="K62:K65"/>
    <mergeCell ref="M62:M65"/>
    <mergeCell ref="N62:N65"/>
    <mergeCell ref="O62:O65"/>
    <mergeCell ref="J125:J128"/>
    <mergeCell ref="K125:K128"/>
    <mergeCell ref="M125:M128"/>
    <mergeCell ref="A62:A65"/>
    <mergeCell ref="B62:B65"/>
    <mergeCell ref="C62:C65"/>
    <mergeCell ref="D62:D65"/>
    <mergeCell ref="A61:G61"/>
    <mergeCell ref="H61:O61"/>
    <mergeCell ref="A188:A191"/>
    <mergeCell ref="B188:B191"/>
    <mergeCell ref="C188:C191"/>
    <mergeCell ref="D188:D191"/>
    <mergeCell ref="H125:H128"/>
    <mergeCell ref="I125:I128"/>
    <mergeCell ref="S36:T36"/>
    <mergeCell ref="S46:T46"/>
    <mergeCell ref="S45:T45"/>
    <mergeCell ref="S44:T44"/>
    <mergeCell ref="A60:O60"/>
    <mergeCell ref="S38:T38"/>
    <mergeCell ref="S39:T39"/>
    <mergeCell ref="S43:T43"/>
    <mergeCell ref="S42:T42"/>
    <mergeCell ref="S41:T41"/>
    <mergeCell ref="S37:T37"/>
    <mergeCell ref="E9:E12"/>
    <mergeCell ref="L9:L12"/>
    <mergeCell ref="A9:A12"/>
    <mergeCell ref="B9:B12"/>
    <mergeCell ref="T9:U10"/>
    <mergeCell ref="T17:U17"/>
    <mergeCell ref="T18:U18"/>
    <mergeCell ref="S33:T33"/>
    <mergeCell ref="S32:T32"/>
    <mergeCell ref="S30:T30"/>
    <mergeCell ref="S29:T29"/>
    <mergeCell ref="S28:T28"/>
    <mergeCell ref="Q9:S10"/>
    <mergeCell ref="T19:U19"/>
    <mergeCell ref="T20:U20"/>
    <mergeCell ref="G188:G191"/>
    <mergeCell ref="H188:H191"/>
    <mergeCell ref="I188:I191"/>
    <mergeCell ref="J188:J191"/>
    <mergeCell ref="S34:T34"/>
    <mergeCell ref="S35:T35"/>
    <mergeCell ref="Q11:Q13"/>
    <mergeCell ref="Q23:U23"/>
    <mergeCell ref="U24:U26"/>
    <mergeCell ref="T16:U16"/>
    <mergeCell ref="S27:T27"/>
    <mergeCell ref="S31:T31"/>
    <mergeCell ref="M9:M12"/>
    <mergeCell ref="T21:U21"/>
    <mergeCell ref="H62:H65"/>
    <mergeCell ref="I62:I65"/>
    <mergeCell ref="J62:J65"/>
    <mergeCell ref="A123:O123"/>
    <mergeCell ref="F62:F65"/>
    <mergeCell ref="G62:G65"/>
    <mergeCell ref="A124:G124"/>
    <mergeCell ref="H124:O124"/>
    <mergeCell ref="E62:E65"/>
    <mergeCell ref="S40:T40"/>
    <mergeCell ref="Q5:S5"/>
    <mergeCell ref="Q6:S6"/>
    <mergeCell ref="T5:U5"/>
    <mergeCell ref="T6:U6"/>
    <mergeCell ref="A248:G248"/>
    <mergeCell ref="H248:O248"/>
    <mergeCell ref="D125:D128"/>
    <mergeCell ref="E125:E128"/>
    <mergeCell ref="F125:F128"/>
    <mergeCell ref="G125:G128"/>
    <mergeCell ref="E188:E191"/>
    <mergeCell ref="N125:N128"/>
    <mergeCell ref="K188:K191"/>
    <mergeCell ref="M188:M191"/>
    <mergeCell ref="N188:N191"/>
    <mergeCell ref="A187:G187"/>
    <mergeCell ref="H187:O187"/>
    <mergeCell ref="A125:A128"/>
    <mergeCell ref="B125:B128"/>
    <mergeCell ref="C125:C128"/>
    <mergeCell ref="O188:O191"/>
    <mergeCell ref="F188:F191"/>
    <mergeCell ref="A186:O186"/>
    <mergeCell ref="A247:O247"/>
  </mergeCells>
  <conditionalFormatting sqref="A60">
    <cfRule type="cellIs" dxfId="68" priority="200" stopIfTrue="1" operator="equal">
      <formula>4</formula>
    </cfRule>
    <cfRule type="cellIs" dxfId="67" priority="199" stopIfTrue="1" operator="equal">
      <formula>3</formula>
    </cfRule>
    <cfRule type="cellIs" dxfId="66" priority="198" stopIfTrue="1" operator="equal">
      <formula>2</formula>
    </cfRule>
    <cfRule type="cellIs" dxfId="65" priority="197" stopIfTrue="1" operator="equal">
      <formula>1</formula>
    </cfRule>
    <cfRule type="cellIs" dxfId="64" priority="196" stopIfTrue="1" operator="equal">
      <formula>"SRO"</formula>
    </cfRule>
    <cfRule type="cellIs" priority="195" operator="equal">
      <formula>""""</formula>
    </cfRule>
    <cfRule type="cellIs" priority="194" operator="equal">
      <formula>"# of Bedrooms"</formula>
    </cfRule>
  </conditionalFormatting>
  <conditionalFormatting sqref="A123">
    <cfRule type="cellIs" dxfId="63" priority="155" stopIfTrue="1" operator="equal">
      <formula>4</formula>
    </cfRule>
    <cfRule type="cellIs" dxfId="62" priority="154" stopIfTrue="1" operator="equal">
      <formula>3</formula>
    </cfRule>
    <cfRule type="cellIs" dxfId="61" priority="153" stopIfTrue="1" operator="equal">
      <formula>2</formula>
    </cfRule>
    <cfRule type="cellIs" dxfId="60" priority="152" stopIfTrue="1" operator="equal">
      <formula>1</formula>
    </cfRule>
    <cfRule type="cellIs" dxfId="59" priority="151" stopIfTrue="1" operator="equal">
      <formula>"SRO"</formula>
    </cfRule>
    <cfRule type="cellIs" priority="150" operator="equal">
      <formula>""""</formula>
    </cfRule>
    <cfRule type="cellIs" priority="149" operator="equal">
      <formula>"# of Bedrooms"</formula>
    </cfRule>
  </conditionalFormatting>
  <conditionalFormatting sqref="A186">
    <cfRule type="cellIs" dxfId="58" priority="109" stopIfTrue="1" operator="equal">
      <formula>3</formula>
    </cfRule>
    <cfRule type="cellIs" dxfId="57" priority="110" stopIfTrue="1" operator="equal">
      <formula>4</formula>
    </cfRule>
    <cfRule type="cellIs" priority="104" operator="equal">
      <formula>"# of Bedrooms"</formula>
    </cfRule>
    <cfRule type="cellIs" priority="105" operator="equal">
      <formula>""""</formula>
    </cfRule>
    <cfRule type="cellIs" dxfId="56" priority="106" stopIfTrue="1" operator="equal">
      <formula>"SRO"</formula>
    </cfRule>
    <cfRule type="cellIs" dxfId="55" priority="107" stopIfTrue="1" operator="equal">
      <formula>1</formula>
    </cfRule>
    <cfRule type="cellIs" dxfId="54" priority="108" stopIfTrue="1" operator="equal">
      <formula>2</formula>
    </cfRule>
  </conditionalFormatting>
  <conditionalFormatting sqref="A247">
    <cfRule type="cellIs" priority="59" operator="equal">
      <formula>"# of Bedrooms"</formula>
    </cfRule>
    <cfRule type="cellIs" priority="60" operator="equal">
      <formula>""""</formula>
    </cfRule>
    <cfRule type="cellIs" dxfId="53" priority="61" stopIfTrue="1" operator="equal">
      <formula>"SRO"</formula>
    </cfRule>
    <cfRule type="cellIs" dxfId="52" priority="62" stopIfTrue="1" operator="equal">
      <formula>1</formula>
    </cfRule>
    <cfRule type="cellIs" dxfId="51" priority="63" stopIfTrue="1" operator="equal">
      <formula>2</formula>
    </cfRule>
    <cfRule type="cellIs" dxfId="50" priority="64" stopIfTrue="1" operator="equal">
      <formula>3</formula>
    </cfRule>
    <cfRule type="cellIs" dxfId="49" priority="65" stopIfTrue="1" operator="equal">
      <formula>4</formula>
    </cfRule>
  </conditionalFormatting>
  <conditionalFormatting sqref="E15:E58 E62:E121 E125:E184 E188:E245">
    <cfRule type="cellIs" dxfId="48" priority="386" stopIfTrue="1" operator="equal">
      <formula>2</formula>
    </cfRule>
    <cfRule type="cellIs" dxfId="47" priority="385" stopIfTrue="1" operator="equal">
      <formula>1</formula>
    </cfRule>
    <cfRule type="cellIs" dxfId="46" priority="384" stopIfTrue="1" operator="equal">
      <formula>"SRO"</formula>
    </cfRule>
    <cfRule type="cellIs" priority="383" operator="equal">
      <formula>""""</formula>
    </cfRule>
    <cfRule type="cellIs" priority="382" operator="equal">
      <formula>"# of Bedrooms"</formula>
    </cfRule>
    <cfRule type="cellIs" dxfId="45" priority="387" stopIfTrue="1" operator="equal">
      <formula>3</formula>
    </cfRule>
    <cfRule type="cellIs" dxfId="44" priority="388" stopIfTrue="1" operator="equal">
      <formula>4</formula>
    </cfRule>
  </conditionalFormatting>
  <conditionalFormatting sqref="F15:J245 N15:N245">
    <cfRule type="expression" dxfId="42" priority="6">
      <formula>$C15:$C245="Market Rate"</formula>
    </cfRule>
  </conditionalFormatting>
  <conditionalFormatting sqref="F15:J245 N15:O245">
    <cfRule type="expression" dxfId="41" priority="7">
      <formula>$C15:$C245="Vacant"</formula>
    </cfRule>
  </conditionalFormatting>
  <conditionalFormatting sqref="K15:M58 K62:M121 K125:M184 M188 L192:M192 M192:M245 T4:T6 S14:S22 H14:H58 T15:U15 U27:U46 H62:H121 H125:H184 H188:H245 K188:L245">
    <cfRule type="containsErrors" dxfId="40" priority="851">
      <formula>ISERROR(H4)</formula>
    </cfRule>
  </conditionalFormatting>
  <conditionalFormatting sqref="M14:M58 M62:M121 M125:M184 M188 M192:M245">
    <cfRule type="containsErrors" priority="850">
      <formula>ISERROR(M14)</formula>
    </cfRule>
    <cfRule type="cellIs" dxfId="39" priority="392" stopIfTrue="1" operator="equal">
      <formula>"Market Rate"</formula>
    </cfRule>
    <cfRule type="cellIs" dxfId="38" priority="391" stopIfTrue="1" operator="equal">
      <formula>"Vacant"</formula>
    </cfRule>
    <cfRule type="cellIs" dxfId="37" priority="390" stopIfTrue="1" operator="equal">
      <formula>"Manager"</formula>
    </cfRule>
    <cfRule type="notContainsErrors" dxfId="36" priority="852" stopIfTrue="1">
      <formula>NOT(ISERROR(M14))</formula>
    </cfRule>
  </conditionalFormatting>
  <conditionalFormatting sqref="M14:M58 M66:M121 M129:M184 M192:M245">
    <cfRule type="cellIs" dxfId="35" priority="296" operator="equal">
      <formula>$Q$16</formula>
    </cfRule>
    <cfRule type="cellIs" dxfId="34" priority="297" operator="equal">
      <formula>"Above 80%"</formula>
    </cfRule>
    <cfRule type="containsText" dxfId="33" priority="279" operator="containsText" text="Vacant">
      <formula>NOT(ISERROR(SEARCH("Vacant",M14)))</formula>
    </cfRule>
    <cfRule type="cellIs" dxfId="32" priority="292" operator="equal">
      <formula>$Q$19</formula>
    </cfRule>
    <cfRule type="cellIs" dxfId="31" priority="294" operator="equal">
      <formula>$Q$18</formula>
    </cfRule>
    <cfRule type="cellIs" dxfId="30" priority="295" operator="equal">
      <formula>$Q$17</formula>
    </cfRule>
  </conditionalFormatting>
  <conditionalFormatting sqref="M62:M121 M125:M184 M192:M245 M14:M58 M188">
    <cfRule type="cellIs" priority="389" stopIfTrue="1" operator="equal">
      <formula>"% AMI at Move In"</formula>
    </cfRule>
  </conditionalFormatting>
  <conditionalFormatting sqref="M66:M121 M129:M184 M192:M245">
    <cfRule type="cellIs" dxfId="29" priority="303" operator="greaterThan">
      <formula>0.8</formula>
    </cfRule>
  </conditionalFormatting>
  <conditionalFormatting sqref="S27">
    <cfRule type="cellIs" dxfId="28" priority="35" operator="greaterThan">
      <formula>$U$27</formula>
    </cfRule>
  </conditionalFormatting>
  <conditionalFormatting sqref="S28">
    <cfRule type="cellIs" dxfId="27" priority="34" operator="greaterThan">
      <formula>$U$28</formula>
    </cfRule>
  </conditionalFormatting>
  <conditionalFormatting sqref="S29">
    <cfRule type="cellIs" dxfId="26" priority="33" operator="greaterThan">
      <formula>$U$29</formula>
    </cfRule>
  </conditionalFormatting>
  <conditionalFormatting sqref="S30">
    <cfRule type="cellIs" dxfId="25" priority="31" operator="greaterThan">
      <formula>$U$30</formula>
    </cfRule>
  </conditionalFormatting>
  <conditionalFormatting sqref="S31">
    <cfRule type="cellIs" dxfId="24" priority="30" operator="greaterThan">
      <formula>$U$31</formula>
    </cfRule>
  </conditionalFormatting>
  <conditionalFormatting sqref="S32">
    <cfRule type="cellIs" dxfId="23" priority="29" operator="greaterThan">
      <formula>$U$32</formula>
    </cfRule>
  </conditionalFormatting>
  <conditionalFormatting sqref="S33">
    <cfRule type="cellIs" dxfId="22" priority="28" operator="greaterThan">
      <formula>$U$33</formula>
    </cfRule>
  </conditionalFormatting>
  <conditionalFormatting sqref="S34">
    <cfRule type="cellIs" dxfId="21" priority="26" operator="greaterThan">
      <formula>$U$34</formula>
    </cfRule>
  </conditionalFormatting>
  <conditionalFormatting sqref="S35">
    <cfRule type="cellIs" dxfId="20" priority="25" operator="greaterThan">
      <formula>$U$35</formula>
    </cfRule>
  </conditionalFormatting>
  <conditionalFormatting sqref="S36">
    <cfRule type="cellIs" dxfId="19" priority="24" operator="greaterThan">
      <formula>$U$36</formula>
    </cfRule>
  </conditionalFormatting>
  <conditionalFormatting sqref="S37">
    <cfRule type="cellIs" dxfId="18" priority="23" operator="greaterThan">
      <formula>$U$37</formula>
    </cfRule>
  </conditionalFormatting>
  <conditionalFormatting sqref="S38">
    <cfRule type="cellIs" dxfId="17" priority="21" operator="greaterThan">
      <formula>$U$38</formula>
    </cfRule>
  </conditionalFormatting>
  <conditionalFormatting sqref="S39">
    <cfRule type="cellIs" dxfId="16" priority="20" operator="greaterThan">
      <formula>$U$39</formula>
    </cfRule>
  </conditionalFormatting>
  <conditionalFormatting sqref="S40">
    <cfRule type="cellIs" dxfId="15" priority="19" operator="greaterThan">
      <formula>$U$40</formula>
    </cfRule>
  </conditionalFormatting>
  <conditionalFormatting sqref="S41">
    <cfRule type="cellIs" dxfId="14" priority="18" operator="greaterThan">
      <formula>$U$41</formula>
    </cfRule>
  </conditionalFormatting>
  <conditionalFormatting sqref="S42">
    <cfRule type="cellIs" dxfId="13" priority="16" operator="greaterThan">
      <formula>$U$42</formula>
    </cfRule>
  </conditionalFormatting>
  <conditionalFormatting sqref="S43">
    <cfRule type="cellIs" dxfId="12" priority="15" operator="greaterThan">
      <formula>$U$43</formula>
    </cfRule>
  </conditionalFormatting>
  <conditionalFormatting sqref="S44">
    <cfRule type="cellIs" dxfId="11" priority="14" operator="greaterThan">
      <formula>$U$44</formula>
    </cfRule>
  </conditionalFormatting>
  <conditionalFormatting sqref="S45">
    <cfRule type="cellIs" dxfId="10" priority="13" operator="greaterThan">
      <formula>$U$45</formula>
    </cfRule>
  </conditionalFormatting>
  <conditionalFormatting sqref="S46">
    <cfRule type="cellIs" dxfId="9" priority="11" operator="greaterThan">
      <formula>$U$46</formula>
    </cfRule>
  </conditionalFormatting>
  <dataValidations count="11">
    <dataValidation type="whole" operator="greaterThanOrEqual" allowBlank="1" showErrorMessage="1" errorTitle="Total Rent Error" error="Tenant Portion Monthly Rent can't be greater than Total Monthly Rent." sqref="O14" xr:uid="{00000000-0002-0000-0000-000000000000}">
      <formula1>$N14</formula1>
    </dataValidation>
    <dataValidation type="whole" operator="lessThanOrEqual" allowBlank="1" showErrorMessage="1" errorTitle="Total Rent Error" error="Tenant Portion Monthly Rent can't be greater than Total Monthly Rent." sqref="N14" xr:uid="{00000000-0002-0000-0000-000001000000}">
      <formula1>$O14</formula1>
    </dataValidation>
    <dataValidation type="list" allowBlank="1" showInputMessage="1" showErrorMessage="1" sqref="JE65451 TA65451 WVQ982955 J982986 J917450 J851914 J786378 J720842 J655306 J589770 J524234 J458698 J393162 J327626 J262090 J196554 J131018 J65482 WLU982955 WBY982955 VSC982955 VIG982955 UYK982955 UOO982955 UES982955 TUW982955 TLA982955 TBE982955 SRI982955 SHM982955 RXQ982955 RNU982955 RDY982955 QUC982955 QKG982955 QAK982955 PQO982955 PGS982955 OWW982955 ONA982955 ODE982955 NTI982955 NJM982955 MZQ982955 MPU982955 MFY982955 LWC982955 LMG982955 LCK982955 KSO982955 KIS982955 JYW982955 JPA982955 JFE982955 IVI982955 ILM982955 IBQ982955 HRU982955 HHY982955 GYC982955 GOG982955 GEK982955 FUO982955 FKS982955 FAW982955 ERA982955 EHE982955 DXI982955 DNM982955 DDQ982955 CTU982955 CJY982955 CAC982955 BQG982955 BGK982955 AWO982955 AMS982955 ACW982955 TA982955 JE982955 WVQ917419 WLU917419 WBY917419 VSC917419 VIG917419 UYK917419 UOO917419 UES917419 TUW917419 TLA917419 TBE917419 SRI917419 SHM917419 RXQ917419 RNU917419 RDY917419 QUC917419 QKG917419 QAK917419 PQO917419 PGS917419 OWW917419 ONA917419 ODE917419 NTI917419 NJM917419 MZQ917419 MPU917419 MFY917419 LWC917419 LMG917419 LCK917419 KSO917419 KIS917419 JYW917419 JPA917419 JFE917419 IVI917419 ILM917419 IBQ917419 HRU917419 HHY917419 GYC917419 GOG917419 GEK917419 FUO917419 FKS917419 FAW917419 ERA917419 EHE917419 DXI917419 DNM917419 DDQ917419 CTU917419 CJY917419 CAC917419 BQG917419 BGK917419 AWO917419 AMS917419 ACW917419 TA917419 JE917419 WVQ851883 WLU851883 WBY851883 VSC851883 VIG851883 UYK851883 UOO851883 UES851883 TUW851883 TLA851883 TBE851883 SRI851883 SHM851883 RXQ851883 RNU851883 RDY851883 QUC851883 QKG851883 QAK851883 PQO851883 PGS851883 OWW851883 ONA851883 ODE851883 NTI851883 NJM851883 MZQ851883 MPU851883 MFY851883 LWC851883 LMG851883 LCK851883 KSO851883 KIS851883 JYW851883 JPA851883 JFE851883 IVI851883 ILM851883 IBQ851883 HRU851883 HHY851883 GYC851883 GOG851883 GEK851883 FUO851883 FKS851883 FAW851883 ERA851883 EHE851883 DXI851883 DNM851883 DDQ851883 CTU851883 CJY851883 CAC851883 BQG851883 BGK851883 AWO851883 AMS851883 ACW851883 TA851883 JE851883 WVQ786347 WLU786347 WBY786347 VSC786347 VIG786347 UYK786347 UOO786347 UES786347 TUW786347 TLA786347 TBE786347 SRI786347 SHM786347 RXQ786347 RNU786347 RDY786347 QUC786347 QKG786347 QAK786347 PQO786347 PGS786347 OWW786347 ONA786347 ODE786347 NTI786347 NJM786347 MZQ786347 MPU786347 MFY786347 LWC786347 LMG786347 LCK786347 KSO786347 KIS786347 JYW786347 JPA786347 JFE786347 IVI786347 ILM786347 IBQ786347 HRU786347 HHY786347 GYC786347 GOG786347 GEK786347 FUO786347 FKS786347 FAW786347 ERA786347 EHE786347 DXI786347 DNM786347 DDQ786347 CTU786347 CJY786347 CAC786347 BQG786347 BGK786347 AWO786347 AMS786347 ACW786347 TA786347 JE786347 WVQ720811 WLU720811 WBY720811 VSC720811 VIG720811 UYK720811 UOO720811 UES720811 TUW720811 TLA720811 TBE720811 SRI720811 SHM720811 RXQ720811 RNU720811 RDY720811 QUC720811 QKG720811 QAK720811 PQO720811 PGS720811 OWW720811 ONA720811 ODE720811 NTI720811 NJM720811 MZQ720811 MPU720811 MFY720811 LWC720811 LMG720811 LCK720811 KSO720811 KIS720811 JYW720811 JPA720811 JFE720811 IVI720811 ILM720811 IBQ720811 HRU720811 HHY720811 GYC720811 GOG720811 GEK720811 FUO720811 FKS720811 FAW720811 ERA720811 EHE720811 DXI720811 DNM720811 DDQ720811 CTU720811 CJY720811 CAC720811 BQG720811 BGK720811 AWO720811 AMS720811 ACW720811 TA720811 JE720811 WVQ655275 WLU655275 WBY655275 VSC655275 VIG655275 UYK655275 UOO655275 UES655275 TUW655275 TLA655275 TBE655275 SRI655275 SHM655275 RXQ655275 RNU655275 RDY655275 QUC655275 QKG655275 QAK655275 PQO655275 PGS655275 OWW655275 ONA655275 ODE655275 NTI655275 NJM655275 MZQ655275 MPU655275 MFY655275 LWC655275 LMG655275 LCK655275 KSO655275 KIS655275 JYW655275 JPA655275 JFE655275 IVI655275 ILM655275 IBQ655275 HRU655275 HHY655275 GYC655275 GOG655275 GEK655275 FUO655275 FKS655275 FAW655275 ERA655275 EHE655275 DXI655275 DNM655275 DDQ655275 CTU655275 CJY655275 CAC655275 BQG655275 BGK655275 AWO655275 AMS655275 ACW655275 TA655275 JE655275 WVQ589739 WLU589739 WBY589739 VSC589739 VIG589739 UYK589739 UOO589739 UES589739 TUW589739 TLA589739 TBE589739 SRI589739 SHM589739 RXQ589739 RNU589739 RDY589739 QUC589739 QKG589739 QAK589739 PQO589739 PGS589739 OWW589739 ONA589739 ODE589739 NTI589739 NJM589739 MZQ589739 MPU589739 MFY589739 LWC589739 LMG589739 LCK589739 KSO589739 KIS589739 JYW589739 JPA589739 JFE589739 IVI589739 ILM589739 IBQ589739 HRU589739 HHY589739 GYC589739 GOG589739 GEK589739 FUO589739 FKS589739 FAW589739 ERA589739 EHE589739 DXI589739 DNM589739 DDQ589739 CTU589739 CJY589739 CAC589739 BQG589739 BGK589739 AWO589739 AMS589739 ACW589739 TA589739 JE589739 WVQ524203 WLU524203 WBY524203 VSC524203 VIG524203 UYK524203 UOO524203 UES524203 TUW524203 TLA524203 TBE524203 SRI524203 SHM524203 RXQ524203 RNU524203 RDY524203 QUC524203 QKG524203 QAK524203 PQO524203 PGS524203 OWW524203 ONA524203 ODE524203 NTI524203 NJM524203 MZQ524203 MPU524203 MFY524203 LWC524203 LMG524203 LCK524203 KSO524203 KIS524203 JYW524203 JPA524203 JFE524203 IVI524203 ILM524203 IBQ524203 HRU524203 HHY524203 GYC524203 GOG524203 GEK524203 FUO524203 FKS524203 FAW524203 ERA524203 EHE524203 DXI524203 DNM524203 DDQ524203 CTU524203 CJY524203 CAC524203 BQG524203 BGK524203 AWO524203 AMS524203 ACW524203 TA524203 JE524203 WVQ458667 WLU458667 WBY458667 VSC458667 VIG458667 UYK458667 UOO458667 UES458667 TUW458667 TLA458667 TBE458667 SRI458667 SHM458667 RXQ458667 RNU458667 RDY458667 QUC458667 QKG458667 QAK458667 PQO458667 PGS458667 OWW458667 ONA458667 ODE458667 NTI458667 NJM458667 MZQ458667 MPU458667 MFY458667 LWC458667 LMG458667 LCK458667 KSO458667 KIS458667 JYW458667 JPA458667 JFE458667 IVI458667 ILM458667 IBQ458667 HRU458667 HHY458667 GYC458667 GOG458667 GEK458667 FUO458667 FKS458667 FAW458667 ERA458667 EHE458667 DXI458667 DNM458667 DDQ458667 CTU458667 CJY458667 CAC458667 BQG458667 BGK458667 AWO458667 AMS458667 ACW458667 TA458667 JE458667 WVQ393131 WLU393131 WBY393131 VSC393131 VIG393131 UYK393131 UOO393131 UES393131 TUW393131 TLA393131 TBE393131 SRI393131 SHM393131 RXQ393131 RNU393131 RDY393131 QUC393131 QKG393131 QAK393131 PQO393131 PGS393131 OWW393131 ONA393131 ODE393131 NTI393131 NJM393131 MZQ393131 MPU393131 MFY393131 LWC393131 LMG393131 LCK393131 KSO393131 KIS393131 JYW393131 JPA393131 JFE393131 IVI393131 ILM393131 IBQ393131 HRU393131 HHY393131 GYC393131 GOG393131 GEK393131 FUO393131 FKS393131 FAW393131 ERA393131 EHE393131 DXI393131 DNM393131 DDQ393131 CTU393131 CJY393131 CAC393131 BQG393131 BGK393131 AWO393131 AMS393131 ACW393131 TA393131 JE393131 WVQ327595 WLU327595 WBY327595 VSC327595 VIG327595 UYK327595 UOO327595 UES327595 TUW327595 TLA327595 TBE327595 SRI327595 SHM327595 RXQ327595 RNU327595 RDY327595 QUC327595 QKG327595 QAK327595 PQO327595 PGS327595 OWW327595 ONA327595 ODE327595 NTI327595 NJM327595 MZQ327595 MPU327595 MFY327595 LWC327595 LMG327595 LCK327595 KSO327595 KIS327595 JYW327595 JPA327595 JFE327595 IVI327595 ILM327595 IBQ327595 HRU327595 HHY327595 GYC327595 GOG327595 GEK327595 FUO327595 FKS327595 FAW327595 ERA327595 EHE327595 DXI327595 DNM327595 DDQ327595 CTU327595 CJY327595 CAC327595 BQG327595 BGK327595 AWO327595 AMS327595 ACW327595 TA327595 JE327595 WVQ262059 WLU262059 WBY262059 VSC262059 VIG262059 UYK262059 UOO262059 UES262059 TUW262059 TLA262059 TBE262059 SRI262059 SHM262059 RXQ262059 RNU262059 RDY262059 QUC262059 QKG262059 QAK262059 PQO262059 PGS262059 OWW262059 ONA262059 ODE262059 NTI262059 NJM262059 MZQ262059 MPU262059 MFY262059 LWC262059 LMG262059 LCK262059 KSO262059 KIS262059 JYW262059 JPA262059 JFE262059 IVI262059 ILM262059 IBQ262059 HRU262059 HHY262059 GYC262059 GOG262059 GEK262059 FUO262059 FKS262059 FAW262059 ERA262059 EHE262059 DXI262059 DNM262059 DDQ262059 CTU262059 CJY262059 CAC262059 BQG262059 BGK262059 AWO262059 AMS262059 ACW262059 TA262059 JE262059 WVQ196523 WLU196523 WBY196523 VSC196523 VIG196523 UYK196523 UOO196523 UES196523 TUW196523 TLA196523 TBE196523 SRI196523 SHM196523 RXQ196523 RNU196523 RDY196523 QUC196523 QKG196523 QAK196523 PQO196523 PGS196523 OWW196523 ONA196523 ODE196523 NTI196523 NJM196523 MZQ196523 MPU196523 MFY196523 LWC196523 LMG196523 LCK196523 KSO196523 KIS196523 JYW196523 JPA196523 JFE196523 IVI196523 ILM196523 IBQ196523 HRU196523 HHY196523 GYC196523 GOG196523 GEK196523 FUO196523 FKS196523 FAW196523 ERA196523 EHE196523 DXI196523 DNM196523 DDQ196523 CTU196523 CJY196523 CAC196523 BQG196523 BGK196523 AWO196523 AMS196523 ACW196523 TA196523 JE196523 WVQ130987 WLU130987 WBY130987 VSC130987 VIG130987 UYK130987 UOO130987 UES130987 TUW130987 TLA130987 TBE130987 SRI130987 SHM130987 RXQ130987 RNU130987 RDY130987 QUC130987 QKG130987 QAK130987 PQO130987 PGS130987 OWW130987 ONA130987 ODE130987 NTI130987 NJM130987 MZQ130987 MPU130987 MFY130987 LWC130987 LMG130987 LCK130987 KSO130987 KIS130987 JYW130987 JPA130987 JFE130987 IVI130987 ILM130987 IBQ130987 HRU130987 HHY130987 GYC130987 GOG130987 GEK130987 FUO130987 FKS130987 FAW130987 ERA130987 EHE130987 DXI130987 DNM130987 DDQ130987 CTU130987 CJY130987 CAC130987 BQG130987 BGK130987 AWO130987 AMS130987 ACW130987 TA130987 JE130987 WVQ65451 WLU65451 WBY65451 VSC65451 VIG65451 UYK65451 UOO65451 UES65451 TUW65451 TLA65451 TBE65451 SRI65451 SHM65451 RXQ65451 RNU65451 RDY65451 QUC65451 QKG65451 QAK65451 PQO65451 PGS65451 OWW65451 ONA65451 ODE65451 NTI65451 NJM65451 MZQ65451 MPU65451 MFY65451 LWC65451 LMG65451 LCK65451 KSO65451 KIS65451 JYW65451 JPA65451 JFE65451 IVI65451 ILM65451 IBQ65451 HRU65451 HHY65451 GYC65451 GOG65451 GEK65451 FUO65451 FKS65451 FAW65451 ERA65451 EHE65451 DXI65451 DNM65451 DDQ65451 CTU65451 CJY65451 CAC65451 BQG65451 BGK65451 AWO65451 AMS65451 ACW65451" xr:uid="{00000000-0002-0000-0000-000002000000}">
      <formula1>County</formula1>
    </dataValidation>
    <dataValidation type="list" allowBlank="1" showInputMessage="1" showErrorMessage="1" sqref="E129:E184 E66:E121 E192:E245 E15:E58" xr:uid="{00000000-0002-0000-0000-000003000000}">
      <formula1>"SRO,1,2,3,4"</formula1>
    </dataValidation>
    <dataValidation type="list" allowBlank="1" showInputMessage="1" showErrorMessage="1" sqref="I192:I245 I66:I121 I129:I184 I14 I17:I58" xr:uid="{00000000-0002-0000-0000-000004000000}">
      <formula1>"1,2,3,4,5,6,7,8,9,10,11,12"</formula1>
    </dataValidation>
    <dataValidation type="list" allowBlank="1" showInputMessage="1" showErrorMessage="1" errorTitle="Incorrect Entry" error="You must select one of the drop options. i.e. Vacant, Manager Unit, Market Rate, or leave blank." sqref="C14" xr:uid="{00000000-0002-0000-0000-000006000000}">
      <formula1>OccupiedList</formula1>
    </dataValidation>
    <dataValidation type="decimal" errorStyle="warning" operator="lessThanOrEqual" allowBlank="1" showErrorMessage="1" errorTitle="Total Rent Error" error="Tenant Portion Monthly  Rent exceeds Total Monthly Rent. Explain below. " sqref="N15:N58 N129:N184 N66:N121 N192:N245" xr:uid="{00000000-0002-0000-0000-000008000000}">
      <formula1>$O15</formula1>
    </dataValidation>
    <dataValidation type="decimal" errorStyle="warning" operator="greaterThanOrEqual" allowBlank="1" showErrorMessage="1" errorTitle="Total Rent Error" error="Tenant Portion Monthly  Rent exceeds Total Monthly Rent. Explain below. " sqref="O129:O184 O192:O245 O66:O121 O15:O58" xr:uid="{00000000-0002-0000-0000-00000A000000}">
      <formula1>$N15</formula1>
    </dataValidation>
    <dataValidation type="list" allowBlank="1" showInputMessage="1" showErrorMessage="1" sqref="I15:I16" xr:uid="{33C6F54D-F706-453A-B008-FB047B988B19}">
      <formula1>"1,2,3,4,5,6,7,8"</formula1>
    </dataValidation>
    <dataValidation type="list" allowBlank="1" showInputMessage="1" showErrorMessage="1" errorTitle="Incorrect Entry" error="You must select one of the drop options. i.e. Vacant, Manager Unit, Market Rate, or leave blank." sqref="C15:C58 C66:C121 C129:C184 C192:C245" xr:uid="{DAC60251-CC24-4A43-AD38-BC194C664A92}">
      <formula1>$V$7:$V$8</formula1>
    </dataValidation>
    <dataValidation type="date" errorStyle="warning" operator="greaterThanOrEqual" allowBlank="1" showErrorMessage="1" errorTitle="Possible Cert Date Error" error="Certification Date should be within 3 years of RPR as of date. If the  date is older than 3 years, you certify that the date listed is the move-in date." promptTitle="Validate The Cert Date!" prompt="The Income Certification Date must be less than the RPR as of date.  Also the Income Cert Date should be within three years of the RPR as of date.  Otherwise you are certifying that the date entered is the Move-in date." sqref="F14" xr:uid="{00000000-0002-0000-0000-000005000000}">
      <formula1>#REF!-1095</formula1>
    </dataValidation>
  </dataValidations>
  <printOptions horizontalCentered="1" verticalCentered="1"/>
  <pageMargins left="0.2" right="0.2" top="0.4" bottom="0.6" header="0" footer="0.04"/>
  <pageSetup scale="55" fitToHeight="4" orientation="landscape" errors="blank" r:id="rId1"/>
  <headerFooter>
    <oddHeader xml:space="preserve">&amp;C&amp;"Calibri,Bold"&amp;18AHP Tenant Income Worksheet&amp;"Calibri,Regular"
&amp;RPage # &amp;P
</oddHeader>
    <oddFooter>&amp;C&amp;1#&amp;"Calibri"&amp;10&amp;K317100Classification: FHLBank Topeka Public</oddFooter>
    <firstHeader xml:space="preserve">&amp;L&amp;G&amp;C&amp;"Calibri,Bold"&amp;18AHP Rental Project Report&amp;"Calibri,Regular"&amp;11
</firstHeader>
  </headerFooter>
  <rowBreaks count="3" manualBreakCount="3">
    <brk id="60" max="19" man="1"/>
    <brk id="123" max="19" man="1"/>
    <brk id="186" max="19" man="1"/>
  </rowBreaks>
  <legacyDrawing r:id="rId2"/>
  <legacyDrawingHF r:id="rId3"/>
  <extLst>
    <ext xmlns:x14="http://schemas.microsoft.com/office/spreadsheetml/2009/9/main" uri="{78C0D931-6437-407d-A8EE-F0AAD7539E65}">
      <x14:conditionalFormattings>
        <x14:conditionalFormatting xmlns:xm="http://schemas.microsoft.com/office/excel/2006/main">
          <x14:cfRule type="expression" priority="1" id="{3047C161-E77C-44AF-B7C7-0665747AD33F}">
            <xm:f>'Start Here'!$A$4&lt;&gt;""</xm:f>
            <x14:dxf>
              <font>
                <color theme="1"/>
              </font>
              <fill>
                <patternFill>
                  <bgColor theme="1"/>
                </patternFill>
              </fill>
            </x14:dxf>
          </x14:cfRule>
          <x14:cfRule type="expression" priority="2" id="{46FA7DCB-F122-4D61-9A97-6B9E99E96E88}">
            <xm:f>'Start Here'!$B$8=""</xm:f>
            <x14:dxf>
              <font>
                <color theme="1"/>
              </font>
              <fill>
                <patternFill>
                  <bgColor theme="1"/>
                </patternFill>
              </fill>
            </x14:dxf>
          </x14:cfRule>
          <x14:cfRule type="expression" priority="3" id="{DABDAEC0-28F0-43E6-B2AC-FFCCF920347A}">
            <xm:f>'Start Here'!$B$8="No"</xm:f>
            <x14:dxf>
              <font>
                <color theme="1"/>
              </font>
              <fill>
                <patternFill>
                  <bgColor theme="1"/>
                </patternFill>
              </fill>
            </x14:dxf>
          </x14:cfRule>
          <xm:sqref>A1 P2:Q3 T3:U4 M4:Q8 T5:T6 T7:U7 A9:U247</xm:sqref>
        </x14:conditionalFormatting>
        <x14:conditionalFormatting xmlns:xm="http://schemas.microsoft.com/office/excel/2006/main">
          <x14:cfRule type="cellIs" priority="853" operator="greaterThan" id="{BA44DDAA-D29A-456C-A5AB-FBB88B8E0B56}">
            <xm:f>'Start Here'!$B$5</xm:f>
            <x14:dxf>
              <fill>
                <patternFill>
                  <bgColor rgb="FFFF0000"/>
                </patternFill>
              </fill>
            </x14:dxf>
          </x14:cfRule>
          <xm:sqref>F14:F58 F66:F121 F129:F184 F192:F245</xm:sqref>
        </x14:conditionalFormatting>
      </x14:conditionalFormattings>
    </ext>
    <ext xmlns:x14="http://schemas.microsoft.com/office/spreadsheetml/2009/9/main" uri="{CCE6A557-97BC-4b89-ADB6-D9C93CAAB3DF}">
      <x14:dataValidations xmlns:xm="http://schemas.microsoft.com/office/excel/2006/main" count="1">
        <x14:dataValidation type="date" errorStyle="warning" operator="lessThanOrEqual" allowBlank="1" showErrorMessage="1" errorTitle="Possible Cert Date Error" error="The Income Certification Date must be prior to, or the same day as the date entered on the Start Here tab." promptTitle="Validate The Cert Date!" prompt="The Income Certification Date must be less than the RPR as of date.  Also the Income Cert Date should be within three years of the RPR as of date.  Otherwise you are certifying that the date entered is the Move-in date." xr:uid="{8813CF1A-2080-4387-BDCE-C966DB563121}">
          <x14:formula1>
            <xm:f>'Start Here'!$B$5</xm:f>
          </x14:formula1>
          <xm:sqref>F66:F121 F192:F245 F129:F184 F15:F58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B8"/>
  <sheetViews>
    <sheetView workbookViewId="0">
      <selection activeCell="A8" sqref="A8:I10"/>
    </sheetView>
  </sheetViews>
  <sheetFormatPr defaultRowHeight="15" x14ac:dyDescent="0.25"/>
  <sheetData>
    <row r="1" spans="1:2" x14ac:dyDescent="0.25">
      <c r="A1" t="s">
        <v>369</v>
      </c>
      <c r="B1" t="s">
        <v>370</v>
      </c>
    </row>
    <row r="2" spans="1:2" x14ac:dyDescent="0.25">
      <c r="A2" t="s">
        <v>371</v>
      </c>
      <c r="B2" t="s">
        <v>372</v>
      </c>
    </row>
    <row r="3" spans="1:2" x14ac:dyDescent="0.25">
      <c r="A3" t="s">
        <v>373</v>
      </c>
      <c r="B3" t="s">
        <v>374</v>
      </c>
    </row>
    <row r="4" spans="1:2" x14ac:dyDescent="0.25">
      <c r="A4" t="s">
        <v>375</v>
      </c>
      <c r="B4" t="s">
        <v>376</v>
      </c>
    </row>
    <row r="5" spans="1:2" x14ac:dyDescent="0.25">
      <c r="A5" t="s">
        <v>377</v>
      </c>
      <c r="B5" t="s">
        <v>378</v>
      </c>
    </row>
    <row r="6" spans="1:2" x14ac:dyDescent="0.25">
      <c r="A6" t="s">
        <v>379</v>
      </c>
      <c r="B6" t="s">
        <v>380</v>
      </c>
    </row>
    <row r="7" spans="1:2" x14ac:dyDescent="0.25">
      <c r="A7" t="s">
        <v>381</v>
      </c>
      <c r="B7" t="s">
        <v>382</v>
      </c>
    </row>
    <row r="8" spans="1:2" x14ac:dyDescent="0.25">
      <c r="A8" t="s">
        <v>383</v>
      </c>
      <c r="B8" t="s">
        <v>384</v>
      </c>
    </row>
  </sheetData>
  <sheetProtection password="CE10" sheet="1" objects="1" scenarios="1"/>
  <pageMargins left="0.7" right="0.7" top="0.75" bottom="0.75" header="0.3" footer="0.3"/>
  <pageSetup orientation="portrait" verticalDpi="200" r:id="rId1"/>
  <headerFooter>
    <oddFooter>&amp;C&amp;1#&amp;"Calibri"&amp;10&amp;K317100Classification: FHLBank Topeka Public</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28FF8-ABFD-40C2-8792-F7EE5387AFD6}">
  <sheetPr>
    <tabColor theme="3" tint="0.59999389629810485"/>
    <pageSetUpPr fitToPage="1"/>
  </sheetPr>
  <dimension ref="A1:K58"/>
  <sheetViews>
    <sheetView showGridLines="0" zoomScaleNormal="100" workbookViewId="0">
      <selection activeCell="F25" sqref="F25"/>
    </sheetView>
  </sheetViews>
  <sheetFormatPr defaultColWidth="7.85546875" defaultRowHeight="12.75" x14ac:dyDescent="0.2"/>
  <cols>
    <col min="1" max="1" width="9.42578125" style="201" customWidth="1"/>
    <col min="2" max="2" width="11.7109375" style="201" customWidth="1"/>
    <col min="3" max="7" width="12.140625" style="201" customWidth="1"/>
    <col min="8" max="8" width="12.7109375" style="201" customWidth="1"/>
    <col min="9" max="9" width="12.28515625" style="201" customWidth="1"/>
    <col min="10" max="10" width="8.5703125" style="201" customWidth="1"/>
    <col min="11" max="12" width="7.85546875" style="201"/>
    <col min="13" max="16" width="7.85546875" style="201" customWidth="1"/>
    <col min="17" max="17" width="13.140625" style="201" customWidth="1"/>
    <col min="18" max="18" width="5.7109375" style="201" customWidth="1"/>
    <col min="19" max="19" width="7.85546875" style="201" customWidth="1"/>
    <col min="20" max="16384" width="7.85546875" style="201"/>
  </cols>
  <sheetData>
    <row r="1" spans="1:10" x14ac:dyDescent="0.2">
      <c r="A1" s="286" t="s">
        <v>429</v>
      </c>
      <c r="B1" s="286"/>
      <c r="C1" s="286"/>
      <c r="D1" s="286"/>
      <c r="E1" s="286"/>
      <c r="F1" s="286"/>
      <c r="G1" s="286"/>
      <c r="H1" s="286"/>
      <c r="I1" s="286"/>
    </row>
    <row r="2" spans="1:10" x14ac:dyDescent="0.2">
      <c r="A2" s="202"/>
      <c r="B2" s="203"/>
      <c r="C2" s="286" t="s">
        <v>385</v>
      </c>
      <c r="D2" s="286"/>
      <c r="E2" s="286"/>
      <c r="F2" s="286"/>
      <c r="G2" s="286"/>
      <c r="H2" s="204"/>
      <c r="I2" s="204"/>
    </row>
    <row r="3" spans="1:10" ht="18.75" customHeight="1" x14ac:dyDescent="0.2">
      <c r="A3" s="286" t="s">
        <v>601</v>
      </c>
      <c r="B3" s="286"/>
      <c r="C3" s="205" t="str" cm="1">
        <f t="array" ref="C3">IF(Date="","",Date)</f>
        <v/>
      </c>
    </row>
    <row r="4" spans="1:10" ht="36" customHeight="1" x14ac:dyDescent="0.2">
      <c r="A4" s="378" t="s">
        <v>626</v>
      </c>
      <c r="B4" s="378"/>
      <c r="C4" s="378"/>
      <c r="D4" s="378"/>
      <c r="E4" s="378"/>
      <c r="F4" s="378"/>
      <c r="G4" s="378"/>
      <c r="H4" s="378"/>
      <c r="I4" s="378"/>
    </row>
    <row r="5" spans="1:10" ht="17.25" customHeight="1" thickBot="1" x14ac:dyDescent="0.25">
      <c r="A5" s="379" t="str">
        <f>IF(D6="Other County/State","Please contact HCD to receive a workbook with applicable county information.","")</f>
        <v/>
      </c>
      <c r="B5" s="379"/>
      <c r="C5" s="379"/>
      <c r="D5" s="379"/>
      <c r="E5" s="379"/>
      <c r="F5" s="379"/>
      <c r="G5" s="379"/>
      <c r="H5" s="379"/>
      <c r="I5" s="379"/>
      <c r="J5" s="379"/>
    </row>
    <row r="6" spans="1:10" ht="16.5" customHeight="1" thickBot="1" x14ac:dyDescent="0.25">
      <c r="A6" s="206" t="s">
        <v>431</v>
      </c>
      <c r="B6" s="207"/>
      <c r="C6" s="207"/>
      <c r="D6" s="380" t="str">
        <f>IF('Start Here'!B7="","",'Start Here'!B7)</f>
        <v/>
      </c>
      <c r="E6" s="381"/>
      <c r="F6" s="381"/>
      <c r="G6" s="382"/>
      <c r="H6" s="208" t="str" cm="1">
        <f t="array" ref="H6">IF(YEAR(Date)&lt;2021, TEXT(Date,"yyyy"), INDEX(Effective_Date_Year, MATCH(MAX(IF(Effective_Date&lt;=Date, Effective_Date)), Effective_Date, 0), 1))</f>
        <v>1900</v>
      </c>
      <c r="J6" s="209"/>
    </row>
    <row r="7" spans="1:10" ht="16.5" customHeight="1" thickBot="1" x14ac:dyDescent="0.25">
      <c r="A7" s="206" t="s">
        <v>432</v>
      </c>
      <c r="B7" s="210"/>
      <c r="E7" s="373" t="str">
        <f ca="1">IF(YEAR(Date)&lt;2021, IF(H6="1900","",IF(D6="","",IF($D$6="Other County/State","",INDEX('Income Limits'!$C$3:$AH$372,MATCH(D6,County,0),MATCH(H6,Year,1))))), IF($D$6="Other County/State", "", INDEX(INDIRECT("Income_Limits_" &amp; $H$6), MATCH($D$6,USDA_Counties, 0), 1)))</f>
        <v/>
      </c>
      <c r="F7" s="374"/>
      <c r="G7" s="375"/>
      <c r="H7" s="376"/>
      <c r="I7" s="377"/>
    </row>
    <row r="8" spans="1:10" ht="6.75" customHeight="1" thickBot="1" x14ac:dyDescent="0.25">
      <c r="A8" s="206"/>
      <c r="B8" s="210"/>
      <c r="E8" s="211"/>
      <c r="F8" s="211"/>
      <c r="G8" s="211"/>
      <c r="H8" s="206"/>
      <c r="I8" s="206"/>
    </row>
    <row r="9" spans="1:10" ht="23.25" customHeight="1" x14ac:dyDescent="0.2">
      <c r="A9" s="395" t="s">
        <v>527</v>
      </c>
      <c r="B9" s="385" t="s">
        <v>386</v>
      </c>
      <c r="C9" s="386"/>
      <c r="D9" s="386"/>
      <c r="E9" s="386"/>
      <c r="F9" s="386"/>
      <c r="G9" s="386"/>
      <c r="H9" s="386"/>
      <c r="I9" s="387"/>
    </row>
    <row r="10" spans="1:10" x14ac:dyDescent="0.2">
      <c r="A10" s="396"/>
      <c r="B10" s="212">
        <v>1</v>
      </c>
      <c r="C10" s="184">
        <v>2</v>
      </c>
      <c r="D10" s="212">
        <v>3</v>
      </c>
      <c r="E10" s="212">
        <v>4</v>
      </c>
      <c r="F10" s="212">
        <v>5</v>
      </c>
      <c r="G10" s="212">
        <v>6</v>
      </c>
      <c r="H10" s="212">
        <v>7</v>
      </c>
      <c r="I10" s="213">
        <v>8</v>
      </c>
    </row>
    <row r="11" spans="1:10" x14ac:dyDescent="0.2">
      <c r="A11" s="214" t="s">
        <v>433</v>
      </c>
      <c r="B11" s="180" t="e">
        <f t="shared" ref="B11:B16" ca="1" si="0">IF(YEAR(Date)&lt;2021, (E11*0.7), E11)</f>
        <v>#VALUE!</v>
      </c>
      <c r="C11" s="180" t="e">
        <f t="shared" ref="C11:C16" ca="1" si="1">IF(YEAR(Date)&lt;2021, (E11*0.8), E11)</f>
        <v>#VALUE!</v>
      </c>
      <c r="D11" s="180" t="e">
        <f t="shared" ref="D11:D16" ca="1" si="2">IF(YEAR(Date)&lt;2021, (E11*0.9), E11)</f>
        <v>#VALUE!</v>
      </c>
      <c r="E11" s="180" t="e">
        <f ca="1">IF(YEAR(Date)&lt;2021, IF($D$6="Other County/State",$H$7*2*0.3,($E$7*2)*0.3), CEILING((E13*2*0.3), 1))</f>
        <v>#VALUE!</v>
      </c>
      <c r="F11" s="180" t="e">
        <f ca="1">IF(YEAR(Date)&lt;2021, (E11*1.08), CEILING((F13*2*0.3), 1))</f>
        <v>#VALUE!</v>
      </c>
      <c r="G11" s="180" t="e">
        <f t="shared" ref="G11:G16" ca="1" si="3">IF(YEAR(Date)&lt;2021, (E11*1.16), F11)</f>
        <v>#VALUE!</v>
      </c>
      <c r="H11" s="180" t="e">
        <f t="shared" ref="H11:H16" ca="1" si="4">IF(YEAR(Date)&lt;2021, (E11*1.24), F11)</f>
        <v>#VALUE!</v>
      </c>
      <c r="I11" s="181" t="e">
        <f t="shared" ref="I11:I16" ca="1" si="5">IF(YEAR(Date)&lt;2021, (E11*1.32), F11)</f>
        <v>#VALUE!</v>
      </c>
    </row>
    <row r="12" spans="1:10" x14ac:dyDescent="0.2">
      <c r="A12" s="214" t="s">
        <v>434</v>
      </c>
      <c r="B12" s="180" t="e">
        <f t="shared" ca="1" si="0"/>
        <v>#VALUE!</v>
      </c>
      <c r="C12" s="180" t="e">
        <f t="shared" ca="1" si="1"/>
        <v>#VALUE!</v>
      </c>
      <c r="D12" s="180" t="e">
        <f t="shared" ca="1" si="2"/>
        <v>#VALUE!</v>
      </c>
      <c r="E12" s="180" t="e">
        <f ca="1">IF(YEAR(Date)&lt;2021, IF($D$6="Other County/State",$H$7*2*0.4,($E$7*2)*0.4), CEILING(E13*2*0.4, 1))</f>
        <v>#VALUE!</v>
      </c>
      <c r="F12" s="180" t="e">
        <f ca="1">IF(YEAR(Date)&lt;2021, (E12*1.08), CEILING((F13*2*0.4), 1))</f>
        <v>#VALUE!</v>
      </c>
      <c r="G12" s="180" t="e">
        <f t="shared" ca="1" si="3"/>
        <v>#VALUE!</v>
      </c>
      <c r="H12" s="180" t="e">
        <f t="shared" ca="1" si="4"/>
        <v>#VALUE!</v>
      </c>
      <c r="I12" s="181" t="e">
        <f t="shared" ca="1" si="5"/>
        <v>#VALUE!</v>
      </c>
    </row>
    <row r="13" spans="1:10" x14ac:dyDescent="0.2">
      <c r="A13" s="214" t="s">
        <v>435</v>
      </c>
      <c r="B13" s="180" t="e">
        <f t="shared" ca="1" si="0"/>
        <v>#VALUE!</v>
      </c>
      <c r="C13" s="180" t="e">
        <f t="shared" ca="1" si="1"/>
        <v>#VALUE!</v>
      </c>
      <c r="D13" s="180" t="e">
        <f t="shared" ca="1" si="2"/>
        <v>#VALUE!</v>
      </c>
      <c r="E13" s="180" t="e">
        <f ca="1">IF(YEAR(Date)&lt;2021, IF($D$6="Other County/State",$H$7*2*0.5,($E$7*2)*0.5), INDEX(INDIRECT("Income_Limits_" &amp; $H$6), MATCH($D$6, USDA_Counties, 0), 1))</f>
        <v>#VALUE!</v>
      </c>
      <c r="F13" s="180" t="e">
        <f ca="1">IF(YEAR(Date)&lt;2021, (E13*1.08), INDEX(INDIRECT("Income_Limits_" &amp; $H$6), MATCH($D$6, USDA_Counties, 0), 2))</f>
        <v>#VALUE!</v>
      </c>
      <c r="G13" s="180" t="e">
        <f t="shared" ca="1" si="3"/>
        <v>#VALUE!</v>
      </c>
      <c r="H13" s="180" t="e">
        <f t="shared" ca="1" si="4"/>
        <v>#VALUE!</v>
      </c>
      <c r="I13" s="181" t="e">
        <f t="shared" ca="1" si="5"/>
        <v>#VALUE!</v>
      </c>
    </row>
    <row r="14" spans="1:10" x14ac:dyDescent="0.2">
      <c r="A14" s="214" t="s">
        <v>436</v>
      </c>
      <c r="B14" s="180" t="e">
        <f t="shared" ca="1" si="0"/>
        <v>#VALUE!</v>
      </c>
      <c r="C14" s="180" t="e">
        <f t="shared" ca="1" si="1"/>
        <v>#VALUE!</v>
      </c>
      <c r="D14" s="180" t="e">
        <f t="shared" ca="1" si="2"/>
        <v>#VALUE!</v>
      </c>
      <c r="E14" s="180" t="e">
        <f ca="1">IF(YEAR(Date)&lt;2021, IF($D$6="Other County/State",$H$7*2*0.6,($E$7*2)*0.6), CEILING(((E16-E13)/(0.8-0.5))*(0.6-0.5) + E13, 1))</f>
        <v>#VALUE!</v>
      </c>
      <c r="F14" s="180" t="e">
        <f ca="1">IF(YEAR(Date)&lt;2021, (E14*1.08), CEILING(((F16-F13)/(0.8-0.5))*(0.6-0.5) + F13, 1))</f>
        <v>#VALUE!</v>
      </c>
      <c r="G14" s="180" t="e">
        <f t="shared" ca="1" si="3"/>
        <v>#VALUE!</v>
      </c>
      <c r="H14" s="180" t="e">
        <f t="shared" ca="1" si="4"/>
        <v>#VALUE!</v>
      </c>
      <c r="I14" s="181" t="e">
        <f t="shared" ca="1" si="5"/>
        <v>#VALUE!</v>
      </c>
    </row>
    <row r="15" spans="1:10" x14ac:dyDescent="0.2">
      <c r="A15" s="214" t="s">
        <v>437</v>
      </c>
      <c r="B15" s="180" t="e">
        <f t="shared" ca="1" si="0"/>
        <v>#VALUE!</v>
      </c>
      <c r="C15" s="180" t="e">
        <f t="shared" ca="1" si="1"/>
        <v>#VALUE!</v>
      </c>
      <c r="D15" s="180" t="e">
        <f t="shared" ca="1" si="2"/>
        <v>#VALUE!</v>
      </c>
      <c r="E15" s="180" t="e">
        <f ca="1">IF(YEAR(Date)&lt;2021, IF($D$6="Other County/State",$H$7*2*0.7,($E$7*2)*0.7), CEILING(((E16-E13)/(0.8-0.5))*(0.7-0.5) + E13, 1))</f>
        <v>#VALUE!</v>
      </c>
      <c r="F15" s="180" t="e">
        <f ca="1">IF(YEAR(Date)&lt;2021, (E15*1.08), CEILING(((F16-F13)/(0.8-0.5))*(0.7-0.5) + F13, 1))</f>
        <v>#VALUE!</v>
      </c>
      <c r="G15" s="180" t="e">
        <f t="shared" ca="1" si="3"/>
        <v>#VALUE!</v>
      </c>
      <c r="H15" s="180" t="e">
        <f t="shared" ca="1" si="4"/>
        <v>#VALUE!</v>
      </c>
      <c r="I15" s="181" t="e">
        <f t="shared" ca="1" si="5"/>
        <v>#VALUE!</v>
      </c>
    </row>
    <row r="16" spans="1:10" ht="13.5" thickBot="1" x14ac:dyDescent="0.25">
      <c r="A16" s="215" t="s">
        <v>438</v>
      </c>
      <c r="B16" s="182" t="e">
        <f t="shared" ca="1" si="0"/>
        <v>#VALUE!</v>
      </c>
      <c r="C16" s="182" t="e">
        <f t="shared" ca="1" si="1"/>
        <v>#VALUE!</v>
      </c>
      <c r="D16" s="182" t="e">
        <f t="shared" ca="1" si="2"/>
        <v>#VALUE!</v>
      </c>
      <c r="E16" s="182" t="e">
        <f ca="1">IF(YEAR(Date)&lt;2021, IF($D$6="Other County/State",$H$7*2*0.8,($E$7*2)*0.8), INDEX(INDIRECT("Income_Limits_" &amp; $H$6),MATCH($D$6,USDA_Counties,0),3))</f>
        <v>#VALUE!</v>
      </c>
      <c r="F16" s="182" t="e">
        <f ca="1">IF(YEAR(Date)&lt;2021, (E16*1.08), INDEX(INDIRECT("Income_Limits_" &amp; $H$6), MATCH($D$6, USDA_Counties, 0), 4))</f>
        <v>#VALUE!</v>
      </c>
      <c r="G16" s="182" t="e">
        <f t="shared" ca="1" si="3"/>
        <v>#VALUE!</v>
      </c>
      <c r="H16" s="182" t="e">
        <f t="shared" ca="1" si="4"/>
        <v>#VALUE!</v>
      </c>
      <c r="I16" s="183" t="e">
        <f t="shared" ca="1" si="5"/>
        <v>#VALUE!</v>
      </c>
    </row>
    <row r="17" spans="1:10" ht="22.5" customHeight="1" thickBot="1" x14ac:dyDescent="0.25">
      <c r="A17" s="388"/>
      <c r="B17" s="388"/>
      <c r="C17" s="388"/>
      <c r="D17" s="388"/>
      <c r="E17" s="388"/>
      <c r="F17" s="388"/>
      <c r="G17" s="388"/>
      <c r="H17" s="388"/>
      <c r="I17" s="388"/>
    </row>
    <row r="18" spans="1:10" ht="34.5" thickBot="1" x14ac:dyDescent="0.25">
      <c r="A18" s="216" t="s">
        <v>439</v>
      </c>
      <c r="B18" s="217"/>
      <c r="C18" s="218" t="s">
        <v>440</v>
      </c>
      <c r="D18" s="218" t="s">
        <v>395</v>
      </c>
      <c r="E18" s="218" t="s">
        <v>441</v>
      </c>
      <c r="F18" s="219" t="s">
        <v>442</v>
      </c>
      <c r="G18" s="220" t="s">
        <v>610</v>
      </c>
      <c r="H18" s="221" t="s">
        <v>443</v>
      </c>
    </row>
    <row r="19" spans="1:10" ht="14.1" customHeight="1" thickBot="1" x14ac:dyDescent="0.25">
      <c r="A19" s="389" t="s">
        <v>628</v>
      </c>
      <c r="B19" s="390"/>
      <c r="C19" s="222" t="s">
        <v>444</v>
      </c>
      <c r="D19" s="166"/>
      <c r="E19" s="162" t="e">
        <f ca="1">ROUNDUP((B11/12)*0.3,2)</f>
        <v>#VALUE!</v>
      </c>
      <c r="F19" s="167"/>
      <c r="G19" s="168"/>
      <c r="H19" s="169">
        <f>G19*D19*12</f>
        <v>0</v>
      </c>
      <c r="I19" s="397" t="s">
        <v>446</v>
      </c>
      <c r="J19" s="398"/>
    </row>
    <row r="20" spans="1:10" ht="14.1" customHeight="1" x14ac:dyDescent="0.2">
      <c r="A20" s="391"/>
      <c r="B20" s="392"/>
      <c r="C20" s="223" t="s">
        <v>445</v>
      </c>
      <c r="D20" s="170"/>
      <c r="E20" s="163" t="e">
        <f ca="1">ROUNDUP((((B11+C11)/2)/12)*0.3,2)</f>
        <v>#VALUE!</v>
      </c>
      <c r="F20" s="171"/>
      <c r="G20" s="172"/>
      <c r="H20" s="173">
        <f t="shared" ref="H20:H43" si="6">G20*D20*12</f>
        <v>0</v>
      </c>
      <c r="I20" s="399" t="s">
        <v>444</v>
      </c>
      <c r="J20" s="401">
        <f>D19+D24+D29+D34+D39</f>
        <v>0</v>
      </c>
    </row>
    <row r="21" spans="1:10" ht="14.1" customHeight="1" x14ac:dyDescent="0.2">
      <c r="A21" s="391"/>
      <c r="B21" s="392"/>
      <c r="C21" s="223" t="s">
        <v>447</v>
      </c>
      <c r="D21" s="170"/>
      <c r="E21" s="163" t="e">
        <f ca="1">ROUNDUP((D11/12)*0.3,2)</f>
        <v>#VALUE!</v>
      </c>
      <c r="F21" s="171"/>
      <c r="G21" s="172"/>
      <c r="H21" s="173">
        <f t="shared" si="6"/>
        <v>0</v>
      </c>
      <c r="I21" s="400"/>
      <c r="J21" s="384"/>
    </row>
    <row r="22" spans="1:10" ht="14.1" customHeight="1" x14ac:dyDescent="0.2">
      <c r="A22" s="391"/>
      <c r="B22" s="392"/>
      <c r="C22" s="224" t="s">
        <v>448</v>
      </c>
      <c r="D22" s="174"/>
      <c r="E22" s="163" t="e">
        <f ca="1">ROUNDUP(((E11+F11)/2/12)*0.3,2)</f>
        <v>#VALUE!</v>
      </c>
      <c r="F22" s="171"/>
      <c r="G22" s="172"/>
      <c r="H22" s="173">
        <f t="shared" si="6"/>
        <v>0</v>
      </c>
      <c r="I22" s="402" t="s">
        <v>445</v>
      </c>
      <c r="J22" s="383">
        <f>D20+D25+D30+D35+D40</f>
        <v>0</v>
      </c>
    </row>
    <row r="23" spans="1:10" ht="14.1" customHeight="1" thickBot="1" x14ac:dyDescent="0.25">
      <c r="A23" s="393"/>
      <c r="B23" s="394"/>
      <c r="C23" s="225" t="s">
        <v>449</v>
      </c>
      <c r="D23" s="175"/>
      <c r="E23" s="164" t="e">
        <f ca="1">ROUNDUP((G11/12)*0.3,2)</f>
        <v>#VALUE!</v>
      </c>
      <c r="F23" s="176"/>
      <c r="G23" s="177"/>
      <c r="H23" s="178">
        <f t="shared" si="6"/>
        <v>0</v>
      </c>
      <c r="I23" s="400"/>
      <c r="J23" s="384"/>
    </row>
    <row r="24" spans="1:10" ht="14.1" customHeight="1" x14ac:dyDescent="0.2">
      <c r="A24" s="389" t="s">
        <v>620</v>
      </c>
      <c r="B24" s="390"/>
      <c r="C24" s="226" t="s">
        <v>444</v>
      </c>
      <c r="D24" s="166"/>
      <c r="E24" s="165" t="e">
        <f ca="1">ROUNDUP((B13/12)*0.3,2)</f>
        <v>#VALUE!</v>
      </c>
      <c r="F24" s="167"/>
      <c r="G24" s="168"/>
      <c r="H24" s="169">
        <f t="shared" si="6"/>
        <v>0</v>
      </c>
      <c r="I24" s="402" t="s">
        <v>447</v>
      </c>
      <c r="J24" s="383">
        <f>D21+D26+D31+D36+D41</f>
        <v>0</v>
      </c>
    </row>
    <row r="25" spans="1:10" ht="14.1" customHeight="1" x14ac:dyDescent="0.2">
      <c r="A25" s="391"/>
      <c r="B25" s="392"/>
      <c r="C25" s="223" t="s">
        <v>445</v>
      </c>
      <c r="D25" s="170"/>
      <c r="E25" s="163" t="e">
        <f ca="1">ROUNDUP(((B13+C13)/2/12)*0.3,2)</f>
        <v>#VALUE!</v>
      </c>
      <c r="F25" s="171"/>
      <c r="G25" s="172"/>
      <c r="H25" s="173">
        <f t="shared" si="6"/>
        <v>0</v>
      </c>
      <c r="I25" s="400"/>
      <c r="J25" s="384"/>
    </row>
    <row r="26" spans="1:10" ht="14.1" customHeight="1" x14ac:dyDescent="0.2">
      <c r="A26" s="391"/>
      <c r="B26" s="392"/>
      <c r="C26" s="223" t="s">
        <v>447</v>
      </c>
      <c r="D26" s="170"/>
      <c r="E26" s="163" t="e">
        <f ca="1">ROUNDUP((D13/12)*0.3,2)</f>
        <v>#VALUE!</v>
      </c>
      <c r="F26" s="171"/>
      <c r="G26" s="172"/>
      <c r="H26" s="173">
        <f t="shared" si="6"/>
        <v>0</v>
      </c>
      <c r="I26" s="402" t="s">
        <v>448</v>
      </c>
      <c r="J26" s="383">
        <f>D22+D27+D32+D37+D42</f>
        <v>0</v>
      </c>
    </row>
    <row r="27" spans="1:10" ht="14.1" customHeight="1" x14ac:dyDescent="0.2">
      <c r="A27" s="391"/>
      <c r="B27" s="392"/>
      <c r="C27" s="224" t="s">
        <v>448</v>
      </c>
      <c r="D27" s="170"/>
      <c r="E27" s="163" t="e">
        <f ca="1">ROUNDUP(((E13+F13)/2/12)*0.3,2)</f>
        <v>#VALUE!</v>
      </c>
      <c r="F27" s="171"/>
      <c r="G27" s="172"/>
      <c r="H27" s="173">
        <f t="shared" si="6"/>
        <v>0</v>
      </c>
      <c r="I27" s="400"/>
      <c r="J27" s="384"/>
    </row>
    <row r="28" spans="1:10" ht="14.1" customHeight="1" thickBot="1" x14ac:dyDescent="0.25">
      <c r="A28" s="393"/>
      <c r="B28" s="394"/>
      <c r="C28" s="225" t="s">
        <v>449</v>
      </c>
      <c r="D28" s="175"/>
      <c r="E28" s="164" t="e">
        <f ca="1">ROUNDUP((G13/12)*0.3,2)</f>
        <v>#VALUE!</v>
      </c>
      <c r="F28" s="176"/>
      <c r="G28" s="177"/>
      <c r="H28" s="178">
        <f t="shared" si="6"/>
        <v>0</v>
      </c>
      <c r="I28" s="402" t="s">
        <v>449</v>
      </c>
      <c r="J28" s="383">
        <f>D23+D28+D33+D38+D43</f>
        <v>0</v>
      </c>
    </row>
    <row r="29" spans="1:10" ht="14.1" customHeight="1" thickBot="1" x14ac:dyDescent="0.25">
      <c r="A29" s="389" t="s">
        <v>621</v>
      </c>
      <c r="B29" s="390"/>
      <c r="C29" s="226" t="s">
        <v>444</v>
      </c>
      <c r="D29" s="166"/>
      <c r="E29" s="165" t="e">
        <f ca="1">ROUNDUP((B14/12)*0.3,2)</f>
        <v>#VALUE!</v>
      </c>
      <c r="F29" s="167"/>
      <c r="G29" s="168"/>
      <c r="H29" s="169">
        <f t="shared" si="6"/>
        <v>0</v>
      </c>
      <c r="I29" s="421"/>
      <c r="J29" s="409"/>
    </row>
    <row r="30" spans="1:10" ht="14.1" customHeight="1" x14ac:dyDescent="0.2">
      <c r="A30" s="391"/>
      <c r="B30" s="392"/>
      <c r="C30" s="223" t="s">
        <v>445</v>
      </c>
      <c r="D30" s="170"/>
      <c r="E30" s="163" t="e">
        <f ca="1">ROUNDUP(((B14+C14)/2/12)*0.3,2)</f>
        <v>#VALUE!</v>
      </c>
      <c r="F30" s="171"/>
      <c r="G30" s="172"/>
      <c r="H30" s="173">
        <f t="shared" si="6"/>
        <v>0</v>
      </c>
      <c r="I30" s="422" t="s">
        <v>450</v>
      </c>
      <c r="J30" s="410">
        <f>SUM(J20:J29)</f>
        <v>0</v>
      </c>
    </row>
    <row r="31" spans="1:10" ht="14.1" customHeight="1" thickBot="1" x14ac:dyDescent="0.25">
      <c r="A31" s="391"/>
      <c r="B31" s="392"/>
      <c r="C31" s="223" t="s">
        <v>447</v>
      </c>
      <c r="D31" s="170"/>
      <c r="E31" s="163" t="e">
        <f ca="1">ROUNDUP((D14/12)*0.3,2)</f>
        <v>#VALUE!</v>
      </c>
      <c r="F31" s="171"/>
      <c r="G31" s="172"/>
      <c r="H31" s="173">
        <f t="shared" si="6"/>
        <v>0</v>
      </c>
      <c r="I31" s="423"/>
      <c r="J31" s="411"/>
    </row>
    <row r="32" spans="1:10" ht="14.1" customHeight="1" x14ac:dyDescent="0.2">
      <c r="A32" s="391"/>
      <c r="B32" s="392"/>
      <c r="C32" s="224" t="s">
        <v>448</v>
      </c>
      <c r="D32" s="170"/>
      <c r="E32" s="163" t="e">
        <f ca="1">ROUNDUP(((E14+F14)/2/12)*0.3,2)</f>
        <v>#VALUE!</v>
      </c>
      <c r="F32" s="171"/>
      <c r="G32" s="172"/>
      <c r="H32" s="173">
        <f t="shared" si="6"/>
        <v>0</v>
      </c>
      <c r="I32" s="227"/>
      <c r="J32" s="227"/>
    </row>
    <row r="33" spans="1:11" ht="14.1" customHeight="1" thickBot="1" x14ac:dyDescent="0.25">
      <c r="A33" s="393"/>
      <c r="B33" s="394"/>
      <c r="C33" s="225" t="s">
        <v>449</v>
      </c>
      <c r="D33" s="175"/>
      <c r="E33" s="164" t="e">
        <f ca="1">ROUNDUP((G14/12)*0.3,2)</f>
        <v>#VALUE!</v>
      </c>
      <c r="F33" s="176"/>
      <c r="G33" s="177"/>
      <c r="H33" s="178">
        <f t="shared" si="6"/>
        <v>0</v>
      </c>
      <c r="I33" s="228"/>
      <c r="J33" s="228"/>
    </row>
    <row r="34" spans="1:11" ht="14.1" customHeight="1" thickBot="1" x14ac:dyDescent="0.25">
      <c r="A34" s="389" t="s">
        <v>622</v>
      </c>
      <c r="B34" s="390"/>
      <c r="C34" s="226" t="s">
        <v>444</v>
      </c>
      <c r="D34" s="166"/>
      <c r="E34" s="165" t="e">
        <f ca="1">ROUNDUP((B16/12)*0.3,2)</f>
        <v>#VALUE!</v>
      </c>
      <c r="F34" s="167"/>
      <c r="G34" s="168"/>
      <c r="H34" s="169">
        <f t="shared" si="6"/>
        <v>0</v>
      </c>
      <c r="I34" s="397" t="s">
        <v>451</v>
      </c>
      <c r="J34" s="398"/>
    </row>
    <row r="35" spans="1:11" ht="14.1" customHeight="1" x14ac:dyDescent="0.2">
      <c r="A35" s="391"/>
      <c r="B35" s="392"/>
      <c r="C35" s="223" t="s">
        <v>445</v>
      </c>
      <c r="D35" s="170"/>
      <c r="E35" s="163" t="e">
        <f ca="1">ROUNDUP(((B16+C16)/2/12)*0.3,2)</f>
        <v>#VALUE!</v>
      </c>
      <c r="F35" s="171"/>
      <c r="G35" s="172"/>
      <c r="H35" s="173">
        <f t="shared" si="6"/>
        <v>0</v>
      </c>
      <c r="I35" s="399" t="s">
        <v>623</v>
      </c>
      <c r="J35" s="401">
        <f>SUM(D19:D23)</f>
        <v>0</v>
      </c>
    </row>
    <row r="36" spans="1:11" ht="14.1" customHeight="1" x14ac:dyDescent="0.2">
      <c r="A36" s="391"/>
      <c r="B36" s="392"/>
      <c r="C36" s="223" t="s">
        <v>447</v>
      </c>
      <c r="D36" s="170"/>
      <c r="E36" s="163" t="e">
        <f ca="1">ROUNDUP((D16/12)*0.3,2)</f>
        <v>#VALUE!</v>
      </c>
      <c r="F36" s="171"/>
      <c r="G36" s="172"/>
      <c r="H36" s="173">
        <f t="shared" si="6"/>
        <v>0</v>
      </c>
      <c r="I36" s="400"/>
      <c r="J36" s="384"/>
    </row>
    <row r="37" spans="1:11" ht="14.1" customHeight="1" x14ac:dyDescent="0.2">
      <c r="A37" s="391"/>
      <c r="B37" s="392"/>
      <c r="C37" s="224" t="s">
        <v>448</v>
      </c>
      <c r="D37" s="170"/>
      <c r="E37" s="163" t="e">
        <f ca="1">ROUNDUP(((E16+F16)/2/12)*0.3,2)</f>
        <v>#VALUE!</v>
      </c>
      <c r="F37" s="171"/>
      <c r="G37" s="172"/>
      <c r="H37" s="173">
        <f t="shared" si="6"/>
        <v>0</v>
      </c>
      <c r="I37" s="402" t="s">
        <v>614</v>
      </c>
      <c r="J37" s="383">
        <f>SUM(D24:D28)</f>
        <v>0</v>
      </c>
    </row>
    <row r="38" spans="1:11" ht="14.1" customHeight="1" thickBot="1" x14ac:dyDescent="0.25">
      <c r="A38" s="393"/>
      <c r="B38" s="394"/>
      <c r="C38" s="225" t="s">
        <v>449</v>
      </c>
      <c r="D38" s="175"/>
      <c r="E38" s="164" t="e">
        <f ca="1">ROUNDUP((G16/12)*0.3,2)</f>
        <v>#VALUE!</v>
      </c>
      <c r="F38" s="176"/>
      <c r="G38" s="177"/>
      <c r="H38" s="178">
        <f t="shared" si="6"/>
        <v>0</v>
      </c>
      <c r="I38" s="400"/>
      <c r="J38" s="384"/>
    </row>
    <row r="39" spans="1:11" ht="14.1" customHeight="1" x14ac:dyDescent="0.2">
      <c r="A39" s="389" t="s">
        <v>612</v>
      </c>
      <c r="B39" s="390"/>
      <c r="C39" s="226" t="s">
        <v>444</v>
      </c>
      <c r="D39" s="166"/>
      <c r="E39" s="229"/>
      <c r="F39" s="167"/>
      <c r="G39" s="168"/>
      <c r="H39" s="169">
        <f t="shared" si="6"/>
        <v>0</v>
      </c>
      <c r="I39" s="402" t="s">
        <v>452</v>
      </c>
      <c r="J39" s="383">
        <f>SUM(D29:D33)</f>
        <v>0</v>
      </c>
    </row>
    <row r="40" spans="1:11" ht="14.1" customHeight="1" x14ac:dyDescent="0.2">
      <c r="A40" s="391"/>
      <c r="B40" s="392"/>
      <c r="C40" s="223" t="s">
        <v>445</v>
      </c>
      <c r="D40" s="170"/>
      <c r="E40" s="230"/>
      <c r="F40" s="171"/>
      <c r="G40" s="172"/>
      <c r="H40" s="173">
        <f t="shared" si="6"/>
        <v>0</v>
      </c>
      <c r="I40" s="400"/>
      <c r="J40" s="384"/>
      <c r="K40" s="231"/>
    </row>
    <row r="41" spans="1:11" ht="14.1" customHeight="1" x14ac:dyDescent="0.2">
      <c r="A41" s="391"/>
      <c r="B41" s="392"/>
      <c r="C41" s="223" t="s">
        <v>447</v>
      </c>
      <c r="D41" s="170"/>
      <c r="E41" s="230"/>
      <c r="F41" s="171"/>
      <c r="G41" s="172"/>
      <c r="H41" s="173">
        <f t="shared" si="6"/>
        <v>0</v>
      </c>
      <c r="I41" s="402" t="s">
        <v>615</v>
      </c>
      <c r="J41" s="383">
        <f>SUM(D34:D38)</f>
        <v>0</v>
      </c>
      <c r="K41" s="231"/>
    </row>
    <row r="42" spans="1:11" ht="14.1" customHeight="1" x14ac:dyDescent="0.2">
      <c r="A42" s="391"/>
      <c r="B42" s="392"/>
      <c r="C42" s="224" t="s">
        <v>448</v>
      </c>
      <c r="D42" s="170"/>
      <c r="E42" s="230"/>
      <c r="F42" s="171"/>
      <c r="G42" s="172"/>
      <c r="H42" s="173">
        <f t="shared" si="6"/>
        <v>0</v>
      </c>
      <c r="I42" s="400"/>
      <c r="J42" s="384"/>
      <c r="K42" s="231"/>
    </row>
    <row r="43" spans="1:11" ht="14.1" customHeight="1" thickBot="1" x14ac:dyDescent="0.25">
      <c r="A43" s="393"/>
      <c r="B43" s="394"/>
      <c r="C43" s="225" t="s">
        <v>449</v>
      </c>
      <c r="D43" s="175"/>
      <c r="E43" s="232"/>
      <c r="F43" s="176"/>
      <c r="G43" s="177"/>
      <c r="H43" s="178">
        <f t="shared" si="6"/>
        <v>0</v>
      </c>
      <c r="I43" s="405" t="s">
        <v>421</v>
      </c>
      <c r="J43" s="383">
        <f>SUM(D39:D43)</f>
        <v>0</v>
      </c>
      <c r="K43" s="233"/>
    </row>
    <row r="44" spans="1:11" ht="13.5" thickBot="1" x14ac:dyDescent="0.25">
      <c r="A44" s="424" t="s">
        <v>387</v>
      </c>
      <c r="B44" s="425"/>
      <c r="C44" s="425"/>
      <c r="D44" s="234">
        <f>SUM(D19:D43)</f>
        <v>0</v>
      </c>
      <c r="E44" s="424" t="s">
        <v>453</v>
      </c>
      <c r="F44" s="425"/>
      <c r="G44" s="426"/>
      <c r="H44" s="275">
        <f>SUM(H19:H43)</f>
        <v>0</v>
      </c>
      <c r="I44" s="406"/>
      <c r="J44" s="409"/>
    </row>
    <row r="45" spans="1:11" ht="13.5" thickBot="1" x14ac:dyDescent="0.25">
      <c r="A45" s="427" t="s">
        <v>388</v>
      </c>
      <c r="B45" s="428"/>
      <c r="C45" s="428"/>
      <c r="D45" s="235">
        <f>SUM(D19:D28)</f>
        <v>0</v>
      </c>
      <c r="E45" s="403" t="s">
        <v>624</v>
      </c>
      <c r="F45" s="404"/>
      <c r="G45" s="404"/>
      <c r="H45" s="234">
        <f>SUM(D19:D23)</f>
        <v>0</v>
      </c>
      <c r="I45" s="407" t="s">
        <v>450</v>
      </c>
      <c r="J45" s="410">
        <f>SUM(J35:J44)</f>
        <v>0</v>
      </c>
    </row>
    <row r="46" spans="1:11" ht="13.5" thickBot="1" x14ac:dyDescent="0.25">
      <c r="A46" s="403" t="s">
        <v>389</v>
      </c>
      <c r="B46" s="404"/>
      <c r="C46" s="404"/>
      <c r="D46" s="179">
        <f>IF(D44=0,0,D45/D44)</f>
        <v>0</v>
      </c>
      <c r="E46" s="403" t="s">
        <v>625</v>
      </c>
      <c r="F46" s="404"/>
      <c r="G46" s="404"/>
      <c r="H46" s="234">
        <f>SUM(D19:D38)</f>
        <v>0</v>
      </c>
      <c r="I46" s="408"/>
      <c r="J46" s="411"/>
    </row>
    <row r="47" spans="1:11" x14ac:dyDescent="0.2">
      <c r="A47" s="377"/>
      <c r="B47" s="377"/>
      <c r="C47" s="377"/>
      <c r="D47" s="377"/>
      <c r="E47" s="377"/>
      <c r="F47" s="377"/>
      <c r="G47" s="377"/>
      <c r="H47" s="203"/>
    </row>
    <row r="48" spans="1:11" x14ac:dyDescent="0.2">
      <c r="A48" s="236"/>
      <c r="I48" s="237"/>
    </row>
    <row r="49" spans="1:11" ht="13.5" thickBot="1" x14ac:dyDescent="0.25">
      <c r="A49" s="204" t="s">
        <v>602</v>
      </c>
      <c r="I49" s="237"/>
      <c r="J49" s="238"/>
    </row>
    <row r="50" spans="1:11" ht="15" customHeight="1" x14ac:dyDescent="0.2">
      <c r="A50" s="412"/>
      <c r="B50" s="413"/>
      <c r="C50" s="413"/>
      <c r="D50" s="413"/>
      <c r="E50" s="413"/>
      <c r="F50" s="413"/>
      <c r="G50" s="413"/>
      <c r="H50" s="413"/>
      <c r="I50" s="413"/>
      <c r="J50" s="414"/>
      <c r="K50" s="231"/>
    </row>
    <row r="51" spans="1:11" ht="15" customHeight="1" x14ac:dyDescent="0.2">
      <c r="A51" s="415"/>
      <c r="B51" s="416"/>
      <c r="C51" s="416"/>
      <c r="D51" s="416"/>
      <c r="E51" s="416"/>
      <c r="F51" s="416"/>
      <c r="G51" s="416"/>
      <c r="H51" s="416"/>
      <c r="I51" s="416"/>
      <c r="J51" s="417"/>
      <c r="K51" s="231"/>
    </row>
    <row r="52" spans="1:11" ht="15" customHeight="1" x14ac:dyDescent="0.2">
      <c r="A52" s="415"/>
      <c r="B52" s="416"/>
      <c r="C52" s="416"/>
      <c r="D52" s="416"/>
      <c r="E52" s="416"/>
      <c r="F52" s="416"/>
      <c r="G52" s="416"/>
      <c r="H52" s="416"/>
      <c r="I52" s="416"/>
      <c r="J52" s="417"/>
      <c r="K52" s="231"/>
    </row>
    <row r="53" spans="1:11" ht="15" customHeight="1" x14ac:dyDescent="0.2">
      <c r="A53" s="415"/>
      <c r="B53" s="416"/>
      <c r="C53" s="416"/>
      <c r="D53" s="416"/>
      <c r="E53" s="416"/>
      <c r="F53" s="416"/>
      <c r="G53" s="416"/>
      <c r="H53" s="416"/>
      <c r="I53" s="416"/>
      <c r="J53" s="417"/>
      <c r="K53" s="233"/>
    </row>
    <row r="54" spans="1:11" ht="15" customHeight="1" thickBot="1" x14ac:dyDescent="0.25">
      <c r="A54" s="418"/>
      <c r="B54" s="419"/>
      <c r="C54" s="419"/>
      <c r="D54" s="419"/>
      <c r="E54" s="419"/>
      <c r="F54" s="419"/>
      <c r="G54" s="419"/>
      <c r="H54" s="419"/>
      <c r="I54" s="419"/>
      <c r="J54" s="420"/>
    </row>
    <row r="55" spans="1:11" x14ac:dyDescent="0.2">
      <c r="A55" s="239">
        <v>0</v>
      </c>
      <c r="B55" s="240"/>
      <c r="K55" s="231"/>
    </row>
    <row r="56" spans="1:11" x14ac:dyDescent="0.2">
      <c r="K56" s="231"/>
    </row>
    <row r="57" spans="1:11" x14ac:dyDescent="0.2">
      <c r="K57" s="231"/>
    </row>
    <row r="58" spans="1:11" x14ac:dyDescent="0.2">
      <c r="K58" s="233"/>
    </row>
  </sheetData>
  <sheetProtection algorithmName="SHA-512" hashValue="jjIJVe+iZ2KBtMXOY5JPLVR1zeYZ8nnOeY1cxaUHu2HwJEVAlcXQdxFFTXu6ng3KEj1gRbElVIWAEikDupTwmQ==" saltValue="NpRfbJv5oh3pQB9SrZaW/w==" spinCount="100000" sheet="1" selectLockedCells="1"/>
  <mergeCells count="50">
    <mergeCell ref="A50:J54"/>
    <mergeCell ref="I34:J34"/>
    <mergeCell ref="I35:I36"/>
    <mergeCell ref="I28:I29"/>
    <mergeCell ref="I30:I31"/>
    <mergeCell ref="J35:J36"/>
    <mergeCell ref="J28:J29"/>
    <mergeCell ref="J30:J31"/>
    <mergeCell ref="I37:I38"/>
    <mergeCell ref="J37:J38"/>
    <mergeCell ref="A44:C44"/>
    <mergeCell ref="E44:G44"/>
    <mergeCell ref="A45:C45"/>
    <mergeCell ref="E45:G45"/>
    <mergeCell ref="I39:I40"/>
    <mergeCell ref="I41:I42"/>
    <mergeCell ref="I43:I44"/>
    <mergeCell ref="I45:I46"/>
    <mergeCell ref="J39:J40"/>
    <mergeCell ref="J41:J42"/>
    <mergeCell ref="J43:J44"/>
    <mergeCell ref="J45:J46"/>
    <mergeCell ref="A46:C46"/>
    <mergeCell ref="E46:G46"/>
    <mergeCell ref="A47:G47"/>
    <mergeCell ref="A34:B38"/>
    <mergeCell ref="A39:B43"/>
    <mergeCell ref="A29:B33"/>
    <mergeCell ref="A24:B28"/>
    <mergeCell ref="I22:I23"/>
    <mergeCell ref="I24:I25"/>
    <mergeCell ref="I26:I27"/>
    <mergeCell ref="J22:J23"/>
    <mergeCell ref="J24:J25"/>
    <mergeCell ref="J26:J27"/>
    <mergeCell ref="B9:I9"/>
    <mergeCell ref="A17:I17"/>
    <mergeCell ref="A19:B23"/>
    <mergeCell ref="A9:A10"/>
    <mergeCell ref="I19:J19"/>
    <mergeCell ref="I20:I21"/>
    <mergeCell ref="J20:J21"/>
    <mergeCell ref="E7:G7"/>
    <mergeCell ref="H7:I7"/>
    <mergeCell ref="A3:B3"/>
    <mergeCell ref="A1:I1"/>
    <mergeCell ref="C2:G2"/>
    <mergeCell ref="A4:I4"/>
    <mergeCell ref="A5:J5"/>
    <mergeCell ref="D6:G6"/>
  </mergeCells>
  <conditionalFormatting sqref="B11:I16">
    <cfRule type="containsErrors" dxfId="5" priority="6">
      <formula>ISERROR(B11)</formula>
    </cfRule>
  </conditionalFormatting>
  <conditionalFormatting sqref="F19:F38">
    <cfRule type="cellIs" dxfId="4" priority="12" operator="greaterThan">
      <formula>+E19</formula>
    </cfRule>
  </conditionalFormatting>
  <dataValidations count="3">
    <dataValidation errorStyle="warning" allowBlank="1" errorTitle="Other County/State" error="This should ONLY be used if your county/state is not listed." promptTitle="ONLY for Other County/State!" prompt="Enter 50% AMI for a 4 person household for the County the Project is located.This information can be found at:  https://www.fhlbtopeka.com/community-programs-grant-programs-resources" sqref="H7:H8" xr:uid="{99E87B96-4B25-4F09-ABAA-088927F3F888}"/>
    <dataValidation allowBlank="1" showInputMessage="1" showErrorMessage="1" promptTitle="Explanation" prompt="Enter an explanation for any values that may need more detail. More detail is needed if a cost is lower or higher than normal, or if it is outside the maximum limits designated by FHLB or other funding source the project may be using (i.e. LIHTC)." sqref="A50" xr:uid="{6FF9632C-2BFA-4CB6-864A-4543858F2736}"/>
    <dataValidation type="decimal" errorStyle="warning" operator="greaterThanOrEqual" allowBlank="1" showInputMessage="1" showErrorMessage="1" errorTitle="Total Rent Error" error="Tenant Portion Monthly Rent exceeds Total Monthly Rent. Explain below." sqref="G19:G43" xr:uid="{E6428657-B65E-47D9-B28E-994B7B66AA87}">
      <formula1>F19</formula1>
    </dataValidation>
  </dataValidations>
  <printOptions horizontalCentered="1" verticalCentered="1"/>
  <pageMargins left="0.7" right="0.7" top="0.75" bottom="0.75" header="0.3" footer="0.3"/>
  <pageSetup scale="68" orientation="portrait" r:id="rId1"/>
  <headerFooter>
    <oddHeader>&amp;C&amp;"Arial,Bold"&amp;11FHLBank Topeka - Affordable Housing Program 
&amp;A&amp;R&amp;D</oddHeader>
  </headerFooter>
  <legacyDrawing r:id="rId2"/>
  <extLst>
    <ext xmlns:x14="http://schemas.microsoft.com/office/spreadsheetml/2009/9/main" uri="{78C0D931-6437-407d-A8EE-F0AAD7539E65}">
      <x14:conditionalFormattings>
        <x14:conditionalFormatting xmlns:xm="http://schemas.microsoft.com/office/excel/2006/main">
          <x14:cfRule type="expression" priority="1" id="{DBCE6310-3EA4-4D7C-A6BD-17B5D6164B56}">
            <xm:f>'Start Here'!$A$4&lt;&gt;""</xm:f>
            <x14:dxf>
              <font>
                <color auto="1"/>
              </font>
              <fill>
                <patternFill>
                  <bgColor theme="1"/>
                </patternFill>
              </fill>
            </x14:dxf>
          </x14:cfRule>
          <x14:cfRule type="expression" priority="4" id="{5C30C464-DEC4-41D6-AB9F-F21BA929E91A}">
            <xm:f>'Start Here'!$B$8=""</xm:f>
            <x14:dxf>
              <font>
                <color auto="1"/>
              </font>
              <fill>
                <patternFill>
                  <bgColor theme="1"/>
                </patternFill>
              </fill>
            </x14:dxf>
          </x14:cfRule>
          <x14:cfRule type="expression" priority="5" id="{24E42FA3-6B6E-4232-B8B8-9EAA3DF52109}">
            <xm:f>'Start Here'!$B$8="Yes"</xm:f>
            <x14:dxf>
              <font>
                <color auto="1"/>
              </font>
              <fill>
                <patternFill>
                  <bgColor theme="1"/>
                </patternFill>
              </fill>
            </x14:dxf>
          </x14:cfRule>
          <xm:sqref>A1:J54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B1:AZ366"/>
  <sheetViews>
    <sheetView zoomScale="93" zoomScaleNormal="93" workbookViewId="0">
      <selection activeCell="C72" sqref="C72"/>
    </sheetView>
  </sheetViews>
  <sheetFormatPr defaultColWidth="9.140625" defaultRowHeight="12.75" x14ac:dyDescent="0.2"/>
  <cols>
    <col min="1" max="1" width="9.140625" style="106"/>
    <col min="2" max="2" width="30.42578125" style="114" bestFit="1" customWidth="1"/>
    <col min="3" max="3" width="9.140625" style="106"/>
    <col min="4" max="28" width="9.140625" style="106" customWidth="1"/>
    <col min="29" max="31" width="9.140625" style="106"/>
    <col min="32" max="32" width="9" style="106" customWidth="1"/>
    <col min="33" max="16384" width="9.140625" style="106"/>
  </cols>
  <sheetData>
    <row r="1" spans="2:52" ht="15" x14ac:dyDescent="0.25">
      <c r="B1" s="107"/>
      <c r="C1" s="103"/>
      <c r="D1" s="103"/>
      <c r="E1" s="103"/>
      <c r="F1" s="103"/>
      <c r="G1" s="103"/>
      <c r="H1" s="103"/>
      <c r="I1" s="103"/>
      <c r="J1" s="103"/>
      <c r="K1" s="103"/>
      <c r="L1" s="103"/>
      <c r="M1" s="103"/>
      <c r="N1" s="103"/>
      <c r="O1" s="103"/>
      <c r="P1" s="103"/>
    </row>
    <row r="2" spans="2:52" ht="15" x14ac:dyDescent="0.25">
      <c r="B2" s="107"/>
      <c r="C2" s="103" t="s">
        <v>407</v>
      </c>
      <c r="D2" s="103" t="s">
        <v>408</v>
      </c>
      <c r="E2" s="103" t="s">
        <v>409</v>
      </c>
      <c r="F2" s="103" t="s">
        <v>410</v>
      </c>
      <c r="G2" s="103" t="s">
        <v>411</v>
      </c>
      <c r="H2" s="103" t="s">
        <v>412</v>
      </c>
      <c r="I2" s="103" t="s">
        <v>413</v>
      </c>
      <c r="J2" s="103" t="s">
        <v>414</v>
      </c>
      <c r="K2" s="103" t="s">
        <v>415</v>
      </c>
      <c r="L2" s="103" t="s">
        <v>405</v>
      </c>
      <c r="M2" s="103" t="s">
        <v>0</v>
      </c>
      <c r="N2" s="103" t="s">
        <v>1</v>
      </c>
      <c r="O2" s="103" t="s">
        <v>2</v>
      </c>
      <c r="P2" s="103" t="s">
        <v>3</v>
      </c>
      <c r="Q2" s="103" t="s">
        <v>4</v>
      </c>
      <c r="R2" s="103" t="s">
        <v>5</v>
      </c>
      <c r="S2" s="103" t="s">
        <v>6</v>
      </c>
      <c r="T2" s="103" t="s">
        <v>7</v>
      </c>
      <c r="U2" s="103" t="s">
        <v>8</v>
      </c>
      <c r="V2" s="103" t="s">
        <v>9</v>
      </c>
      <c r="W2" s="103" t="s">
        <v>363</v>
      </c>
      <c r="X2" s="103" t="s">
        <v>404</v>
      </c>
      <c r="Y2" s="103" t="s">
        <v>406</v>
      </c>
      <c r="Z2" s="103" t="s">
        <v>416</v>
      </c>
      <c r="AA2" s="103" t="s">
        <v>422</v>
      </c>
      <c r="AB2" s="103" t="s">
        <v>454</v>
      </c>
      <c r="AC2" s="103" t="s">
        <v>475</v>
      </c>
      <c r="AD2" s="103" t="s">
        <v>486</v>
      </c>
      <c r="AE2" s="103" t="s">
        <v>511</v>
      </c>
      <c r="AF2" s="103" t="s">
        <v>512</v>
      </c>
      <c r="AG2" s="103" t="s">
        <v>522</v>
      </c>
      <c r="AH2" s="103"/>
      <c r="AI2" s="103"/>
      <c r="AJ2" s="103"/>
      <c r="AK2" s="103"/>
      <c r="AL2" s="103"/>
      <c r="AM2" s="103"/>
      <c r="AN2" s="103"/>
      <c r="AO2" s="103"/>
      <c r="AP2" s="103"/>
      <c r="AQ2" s="103"/>
      <c r="AR2" s="103"/>
      <c r="AS2" s="103"/>
      <c r="AT2" s="103"/>
      <c r="AU2" s="103"/>
      <c r="AV2" s="103"/>
      <c r="AW2" s="103"/>
      <c r="AX2" s="103"/>
      <c r="AY2" s="103"/>
      <c r="AZ2" s="103"/>
    </row>
    <row r="3" spans="2:52" ht="15" x14ac:dyDescent="0.25">
      <c r="B3" s="108" t="s">
        <v>424</v>
      </c>
      <c r="C3" s="109">
        <v>17100</v>
      </c>
      <c r="D3" s="109">
        <v>17750</v>
      </c>
      <c r="E3" s="109">
        <v>18650</v>
      </c>
      <c r="F3" s="109">
        <v>20800</v>
      </c>
      <c r="G3" s="109">
        <v>20800</v>
      </c>
      <c r="H3" s="109">
        <v>20900</v>
      </c>
      <c r="I3" s="109">
        <v>22500</v>
      </c>
      <c r="J3" s="109">
        <v>23750</v>
      </c>
      <c r="K3" s="109">
        <v>24150</v>
      </c>
      <c r="L3" s="104">
        <v>25100</v>
      </c>
      <c r="M3" s="104">
        <v>26550</v>
      </c>
      <c r="N3" s="104">
        <v>27450</v>
      </c>
      <c r="O3" s="104">
        <v>28950</v>
      </c>
      <c r="P3" s="104">
        <v>29150</v>
      </c>
      <c r="Q3" s="104">
        <v>29300</v>
      </c>
      <c r="R3" s="104">
        <v>29300</v>
      </c>
      <c r="S3" s="104">
        <v>30050</v>
      </c>
      <c r="T3" s="104">
        <v>30050</v>
      </c>
      <c r="U3" s="104">
        <v>32100</v>
      </c>
      <c r="V3" s="110">
        <v>32950</v>
      </c>
      <c r="W3" s="105">
        <v>33300</v>
      </c>
      <c r="X3" s="111">
        <v>32750</v>
      </c>
      <c r="Y3" s="111">
        <v>33200</v>
      </c>
      <c r="Z3" s="111">
        <v>31550</v>
      </c>
      <c r="AA3" s="111">
        <v>30950</v>
      </c>
      <c r="AB3" s="111">
        <v>32000</v>
      </c>
      <c r="AC3" s="112">
        <v>31450</v>
      </c>
      <c r="AD3" s="112">
        <v>33100</v>
      </c>
      <c r="AE3" s="112">
        <v>34550</v>
      </c>
      <c r="AF3" s="112">
        <v>36450</v>
      </c>
      <c r="AG3" s="112">
        <v>38900</v>
      </c>
      <c r="AH3" s="117"/>
    </row>
    <row r="4" spans="2:52" ht="15" x14ac:dyDescent="0.25">
      <c r="B4" s="108" t="s">
        <v>423</v>
      </c>
      <c r="C4" s="109">
        <v>15950</v>
      </c>
      <c r="D4" s="109">
        <v>16450</v>
      </c>
      <c r="E4" s="109">
        <v>17150</v>
      </c>
      <c r="F4" s="109">
        <v>17850</v>
      </c>
      <c r="G4" s="109">
        <v>17900</v>
      </c>
      <c r="H4" s="109">
        <v>17900</v>
      </c>
      <c r="I4" s="109">
        <v>18900</v>
      </c>
      <c r="J4" s="109">
        <v>20050</v>
      </c>
      <c r="K4" s="109">
        <v>20850</v>
      </c>
      <c r="L4" s="104">
        <v>21800</v>
      </c>
      <c r="M4" s="104">
        <v>22550</v>
      </c>
      <c r="N4" s="104">
        <v>23000</v>
      </c>
      <c r="O4" s="104">
        <v>24600</v>
      </c>
      <c r="P4" s="104">
        <v>24600</v>
      </c>
      <c r="Q4" s="104">
        <v>25200</v>
      </c>
      <c r="R4" s="104">
        <v>25200</v>
      </c>
      <c r="S4" s="104">
        <v>26200</v>
      </c>
      <c r="T4" s="104">
        <v>26200</v>
      </c>
      <c r="U4" s="104">
        <v>27500</v>
      </c>
      <c r="V4" s="110">
        <v>28750</v>
      </c>
      <c r="W4" s="105">
        <v>29500</v>
      </c>
      <c r="X4" s="111">
        <v>29800</v>
      </c>
      <c r="Y4" s="111">
        <v>30200</v>
      </c>
      <c r="Z4" s="111">
        <v>29950</v>
      </c>
      <c r="AA4" s="111">
        <v>28500</v>
      </c>
      <c r="AB4" s="111">
        <v>29500</v>
      </c>
      <c r="AC4" s="112">
        <v>28350</v>
      </c>
      <c r="AD4" s="112">
        <v>29650</v>
      </c>
      <c r="AE4" s="112">
        <v>30300</v>
      </c>
      <c r="AF4" s="112">
        <v>31950</v>
      </c>
      <c r="AG4" s="112">
        <v>34200</v>
      </c>
      <c r="AH4" s="117"/>
    </row>
    <row r="5" spans="2:52" ht="15" x14ac:dyDescent="0.25">
      <c r="B5" s="113" t="s">
        <v>10</v>
      </c>
      <c r="C5" s="109">
        <v>13750</v>
      </c>
      <c r="D5" s="109">
        <v>14200</v>
      </c>
      <c r="E5" s="109">
        <v>14200</v>
      </c>
      <c r="F5" s="109">
        <v>15200</v>
      </c>
      <c r="G5" s="109">
        <v>15200</v>
      </c>
      <c r="H5" s="109">
        <v>16000</v>
      </c>
      <c r="I5" s="109">
        <v>16000</v>
      </c>
      <c r="J5" s="109">
        <v>17200</v>
      </c>
      <c r="K5" s="109">
        <v>17450</v>
      </c>
      <c r="L5" s="104">
        <v>18350</v>
      </c>
      <c r="M5" s="104">
        <v>18850</v>
      </c>
      <c r="N5" s="104">
        <v>19550</v>
      </c>
      <c r="O5" s="104">
        <v>19850</v>
      </c>
      <c r="P5" s="104">
        <v>21750</v>
      </c>
      <c r="Q5" s="104">
        <v>22600</v>
      </c>
      <c r="R5" s="104">
        <v>22600</v>
      </c>
      <c r="S5" s="104">
        <v>22600</v>
      </c>
      <c r="T5" s="104">
        <v>22600</v>
      </c>
      <c r="U5" s="104">
        <v>22850</v>
      </c>
      <c r="V5" s="110">
        <v>23250</v>
      </c>
      <c r="W5" s="105">
        <v>23750</v>
      </c>
      <c r="X5" s="111">
        <v>23900</v>
      </c>
      <c r="Y5" s="111">
        <v>24200</v>
      </c>
      <c r="Z5" s="111">
        <v>23500</v>
      </c>
      <c r="AA5" s="111">
        <v>23400</v>
      </c>
      <c r="AB5" s="111">
        <v>23550</v>
      </c>
      <c r="AC5" s="112">
        <v>24350</v>
      </c>
      <c r="AD5" s="112">
        <v>24900</v>
      </c>
      <c r="AE5" s="112">
        <v>26450</v>
      </c>
      <c r="AF5" s="112">
        <v>26450</v>
      </c>
      <c r="AG5" s="112">
        <v>27100</v>
      </c>
      <c r="AH5" s="117"/>
    </row>
    <row r="6" spans="2:52" ht="15" x14ac:dyDescent="0.25">
      <c r="B6" s="113" t="s">
        <v>11</v>
      </c>
      <c r="C6" s="109">
        <v>11500</v>
      </c>
      <c r="D6" s="109">
        <v>12000</v>
      </c>
      <c r="E6" s="109">
        <v>12100</v>
      </c>
      <c r="F6" s="109">
        <v>13200</v>
      </c>
      <c r="G6" s="109">
        <v>13200</v>
      </c>
      <c r="H6" s="109">
        <v>13350</v>
      </c>
      <c r="I6" s="109">
        <v>13650</v>
      </c>
      <c r="J6" s="109">
        <v>14750</v>
      </c>
      <c r="K6" s="109">
        <v>15050</v>
      </c>
      <c r="L6" s="104">
        <v>15900</v>
      </c>
      <c r="M6" s="104">
        <v>16250</v>
      </c>
      <c r="N6" s="104">
        <v>16900</v>
      </c>
      <c r="O6" s="104">
        <v>17100</v>
      </c>
      <c r="P6" s="104">
        <v>19250</v>
      </c>
      <c r="Q6" s="104">
        <v>20000</v>
      </c>
      <c r="R6" s="104">
        <v>20000</v>
      </c>
      <c r="S6" s="104">
        <v>20000</v>
      </c>
      <c r="T6" s="104">
        <v>20200</v>
      </c>
      <c r="U6" s="104">
        <v>21000</v>
      </c>
      <c r="V6" s="110">
        <v>21750</v>
      </c>
      <c r="W6" s="105">
        <v>21700</v>
      </c>
      <c r="X6" s="111">
        <v>21650</v>
      </c>
      <c r="Y6" s="111">
        <v>21950</v>
      </c>
      <c r="Z6" s="111">
        <v>22000</v>
      </c>
      <c r="AA6" s="111">
        <v>22500</v>
      </c>
      <c r="AB6" s="111">
        <v>22600</v>
      </c>
      <c r="AC6" s="112">
        <v>22350</v>
      </c>
      <c r="AD6" s="112">
        <v>23250</v>
      </c>
      <c r="AE6" s="112">
        <v>24100</v>
      </c>
      <c r="AF6" s="112">
        <v>26050</v>
      </c>
      <c r="AG6" s="112">
        <v>26250</v>
      </c>
      <c r="AH6" s="117"/>
    </row>
    <row r="7" spans="2:52" ht="15" x14ac:dyDescent="0.25">
      <c r="B7" s="113" t="s">
        <v>425</v>
      </c>
      <c r="C7" s="109">
        <v>20850</v>
      </c>
      <c r="D7" s="109">
        <v>21750</v>
      </c>
      <c r="E7" s="109">
        <v>23450</v>
      </c>
      <c r="F7" s="109">
        <v>24150</v>
      </c>
      <c r="G7" s="109">
        <v>25200</v>
      </c>
      <c r="H7" s="109">
        <v>25650</v>
      </c>
      <c r="I7" s="109">
        <v>25650</v>
      </c>
      <c r="J7" s="109">
        <v>25650</v>
      </c>
      <c r="K7" s="109">
        <v>25650</v>
      </c>
      <c r="L7" s="104">
        <v>25650</v>
      </c>
      <c r="M7" s="104">
        <v>26050</v>
      </c>
      <c r="N7" s="104">
        <v>27250</v>
      </c>
      <c r="O7" s="104">
        <v>27550</v>
      </c>
      <c r="P7" s="104">
        <v>28200</v>
      </c>
      <c r="Q7" s="104">
        <v>29750</v>
      </c>
      <c r="R7" s="104">
        <v>32750</v>
      </c>
      <c r="S7" s="104">
        <v>34650</v>
      </c>
      <c r="T7" s="104">
        <v>37000</v>
      </c>
      <c r="U7" s="104">
        <v>37900</v>
      </c>
      <c r="V7" s="110">
        <v>39650</v>
      </c>
      <c r="W7" s="105">
        <v>41400</v>
      </c>
      <c r="X7" s="111">
        <v>42700</v>
      </c>
      <c r="Y7" s="111">
        <v>42150</v>
      </c>
      <c r="Z7" s="111">
        <v>41400</v>
      </c>
      <c r="AA7" s="111">
        <v>40750</v>
      </c>
      <c r="AB7" s="111">
        <v>41500</v>
      </c>
      <c r="AC7" s="112">
        <v>43400</v>
      </c>
      <c r="AD7" s="112">
        <v>45050</v>
      </c>
      <c r="AE7" s="112">
        <v>48450</v>
      </c>
      <c r="AF7" s="112">
        <v>52200</v>
      </c>
      <c r="AG7" s="112">
        <v>56300</v>
      </c>
      <c r="AH7" s="117"/>
    </row>
    <row r="8" spans="2:52" ht="15" x14ac:dyDescent="0.25">
      <c r="B8" s="113" t="s">
        <v>12</v>
      </c>
      <c r="C8" s="109">
        <v>20000</v>
      </c>
      <c r="D8" s="109">
        <v>20950</v>
      </c>
      <c r="E8" s="109">
        <v>21600</v>
      </c>
      <c r="F8" s="109">
        <v>23200</v>
      </c>
      <c r="G8" s="109">
        <v>24300</v>
      </c>
      <c r="H8" s="109">
        <v>24300</v>
      </c>
      <c r="I8" s="109">
        <v>26550</v>
      </c>
      <c r="J8" s="109">
        <v>27450</v>
      </c>
      <c r="K8" s="109">
        <v>27850</v>
      </c>
      <c r="L8" s="104">
        <v>29300</v>
      </c>
      <c r="M8" s="104">
        <v>31050</v>
      </c>
      <c r="N8" s="104">
        <v>32200</v>
      </c>
      <c r="O8" s="104">
        <v>34950</v>
      </c>
      <c r="P8" s="104">
        <v>34950</v>
      </c>
      <c r="Q8" s="104">
        <v>34950</v>
      </c>
      <c r="R8" s="104">
        <v>35850</v>
      </c>
      <c r="S8" s="104">
        <v>35850</v>
      </c>
      <c r="T8" s="104">
        <v>35850</v>
      </c>
      <c r="U8" s="104">
        <v>35900</v>
      </c>
      <c r="V8" s="110">
        <v>38000</v>
      </c>
      <c r="W8" s="105">
        <v>37950</v>
      </c>
      <c r="X8" s="111">
        <v>39100</v>
      </c>
      <c r="Y8" s="111">
        <v>39650</v>
      </c>
      <c r="Z8" s="111">
        <v>38900</v>
      </c>
      <c r="AA8" s="111">
        <v>38350</v>
      </c>
      <c r="AB8" s="111">
        <v>39950</v>
      </c>
      <c r="AC8" s="112">
        <v>40050</v>
      </c>
      <c r="AD8" s="112">
        <v>41950</v>
      </c>
      <c r="AE8" s="112">
        <v>44950</v>
      </c>
      <c r="AF8" s="112">
        <v>46400</v>
      </c>
      <c r="AG8" s="112">
        <v>50000</v>
      </c>
      <c r="AH8" s="117"/>
    </row>
    <row r="9" spans="2:52" ht="15" x14ac:dyDescent="0.25">
      <c r="B9" s="113" t="s">
        <v>13</v>
      </c>
      <c r="C9" s="109">
        <v>13600</v>
      </c>
      <c r="D9" s="109">
        <v>13800</v>
      </c>
      <c r="E9" s="109">
        <v>14500</v>
      </c>
      <c r="F9" s="109">
        <v>16200</v>
      </c>
      <c r="G9" s="109">
        <v>16700</v>
      </c>
      <c r="H9" s="109">
        <v>16700</v>
      </c>
      <c r="I9" s="109">
        <v>18150</v>
      </c>
      <c r="J9" s="109">
        <v>19350</v>
      </c>
      <c r="K9" s="109">
        <v>19500</v>
      </c>
      <c r="L9" s="104">
        <v>20200</v>
      </c>
      <c r="M9" s="104">
        <v>21150</v>
      </c>
      <c r="N9" s="104">
        <v>21850</v>
      </c>
      <c r="O9" s="104">
        <v>23000</v>
      </c>
      <c r="P9" s="104">
        <v>25100</v>
      </c>
      <c r="Q9" s="104">
        <v>25850</v>
      </c>
      <c r="R9" s="104">
        <v>26950</v>
      </c>
      <c r="S9" s="104">
        <v>26950</v>
      </c>
      <c r="T9" s="104">
        <v>26950</v>
      </c>
      <c r="U9" s="104">
        <v>26950</v>
      </c>
      <c r="V9" s="110">
        <v>28200</v>
      </c>
      <c r="W9" s="105">
        <v>28200</v>
      </c>
      <c r="X9" s="111">
        <v>29600</v>
      </c>
      <c r="Y9" s="111">
        <v>30500</v>
      </c>
      <c r="Z9" s="111">
        <v>29800</v>
      </c>
      <c r="AA9" s="111">
        <v>28800</v>
      </c>
      <c r="AB9" s="111">
        <v>30350</v>
      </c>
      <c r="AC9" s="112">
        <v>30000</v>
      </c>
      <c r="AD9" s="112">
        <v>31900</v>
      </c>
      <c r="AE9" s="112">
        <v>33650</v>
      </c>
      <c r="AF9" s="112">
        <v>34050</v>
      </c>
      <c r="AG9" s="112">
        <v>35500</v>
      </c>
      <c r="AH9" s="117"/>
    </row>
    <row r="10" spans="2:52" ht="15" x14ac:dyDescent="0.25">
      <c r="B10" s="113" t="s">
        <v>14</v>
      </c>
      <c r="C10" s="109">
        <v>20000</v>
      </c>
      <c r="D10" s="109">
        <v>20950</v>
      </c>
      <c r="E10" s="109">
        <v>21600</v>
      </c>
      <c r="F10" s="109">
        <v>23200</v>
      </c>
      <c r="G10" s="109">
        <v>24300</v>
      </c>
      <c r="H10" s="109">
        <v>24300</v>
      </c>
      <c r="I10" s="109">
        <v>26550</v>
      </c>
      <c r="J10" s="109">
        <v>27450</v>
      </c>
      <c r="K10" s="109">
        <v>27850</v>
      </c>
      <c r="L10" s="104">
        <v>29300</v>
      </c>
      <c r="M10" s="104">
        <v>31050</v>
      </c>
      <c r="N10" s="104">
        <v>32200</v>
      </c>
      <c r="O10" s="104">
        <v>34950</v>
      </c>
      <c r="P10" s="104">
        <v>34950</v>
      </c>
      <c r="Q10" s="104">
        <v>34950</v>
      </c>
      <c r="R10" s="104">
        <v>35850</v>
      </c>
      <c r="S10" s="104">
        <v>35850</v>
      </c>
      <c r="T10" s="104">
        <v>35850</v>
      </c>
      <c r="U10" s="104">
        <v>35900</v>
      </c>
      <c r="V10" s="110">
        <v>38000</v>
      </c>
      <c r="W10" s="105">
        <v>37950</v>
      </c>
      <c r="X10" s="111">
        <v>39100</v>
      </c>
      <c r="Y10" s="111">
        <v>39650</v>
      </c>
      <c r="Z10" s="111">
        <v>38900</v>
      </c>
      <c r="AA10" s="111">
        <v>38350</v>
      </c>
      <c r="AB10" s="111">
        <v>39950</v>
      </c>
      <c r="AC10" s="112">
        <v>40050</v>
      </c>
      <c r="AD10" s="112">
        <v>41950</v>
      </c>
      <c r="AE10" s="112">
        <v>44950</v>
      </c>
      <c r="AF10" s="112">
        <v>46400</v>
      </c>
      <c r="AG10" s="112">
        <v>50000</v>
      </c>
      <c r="AH10" s="117"/>
    </row>
    <row r="11" spans="2:52" ht="15" x14ac:dyDescent="0.25">
      <c r="B11" s="113" t="s">
        <v>15</v>
      </c>
      <c r="C11" s="109">
        <v>13600</v>
      </c>
      <c r="D11" s="109">
        <v>13800</v>
      </c>
      <c r="E11" s="109">
        <v>14500</v>
      </c>
      <c r="F11" s="109">
        <v>16200</v>
      </c>
      <c r="G11" s="109">
        <v>16800</v>
      </c>
      <c r="H11" s="109">
        <v>17200</v>
      </c>
      <c r="I11" s="109">
        <v>18150</v>
      </c>
      <c r="J11" s="109">
        <v>19350</v>
      </c>
      <c r="K11" s="109">
        <v>19500</v>
      </c>
      <c r="L11" s="104">
        <v>20200</v>
      </c>
      <c r="M11" s="104">
        <v>21150</v>
      </c>
      <c r="N11" s="104">
        <v>21850</v>
      </c>
      <c r="O11" s="104">
        <v>23000</v>
      </c>
      <c r="P11" s="104">
        <v>25100</v>
      </c>
      <c r="Q11" s="104">
        <v>25850</v>
      </c>
      <c r="R11" s="104">
        <v>26950</v>
      </c>
      <c r="S11" s="104">
        <v>26950</v>
      </c>
      <c r="T11" s="104">
        <v>26950</v>
      </c>
      <c r="U11" s="104">
        <v>26950</v>
      </c>
      <c r="V11" s="110">
        <v>28200</v>
      </c>
      <c r="W11" s="105">
        <v>28200</v>
      </c>
      <c r="X11" s="111">
        <v>29600</v>
      </c>
      <c r="Y11" s="111">
        <v>31050</v>
      </c>
      <c r="Z11" s="111">
        <v>32600</v>
      </c>
      <c r="AA11" s="111">
        <v>34200</v>
      </c>
      <c r="AB11" s="111">
        <v>33550</v>
      </c>
      <c r="AC11" s="112">
        <v>31900</v>
      </c>
      <c r="AD11" s="112">
        <v>31900</v>
      </c>
      <c r="AE11" s="112">
        <v>33650</v>
      </c>
      <c r="AF11" s="112">
        <v>34050</v>
      </c>
      <c r="AG11" s="112">
        <v>35500</v>
      </c>
      <c r="AH11" s="117"/>
    </row>
    <row r="12" spans="2:52" ht="15" x14ac:dyDescent="0.25">
      <c r="B12" s="113" t="s">
        <v>16</v>
      </c>
      <c r="C12" s="109">
        <v>13600</v>
      </c>
      <c r="D12" s="109">
        <v>13800</v>
      </c>
      <c r="E12" s="109">
        <v>14500</v>
      </c>
      <c r="F12" s="109">
        <v>16200</v>
      </c>
      <c r="G12" s="109">
        <v>16700</v>
      </c>
      <c r="H12" s="109">
        <v>16700</v>
      </c>
      <c r="I12" s="109">
        <v>18150</v>
      </c>
      <c r="J12" s="109">
        <v>19350</v>
      </c>
      <c r="K12" s="109">
        <v>19500</v>
      </c>
      <c r="L12" s="104">
        <v>20200</v>
      </c>
      <c r="M12" s="104">
        <v>21150</v>
      </c>
      <c r="N12" s="104">
        <v>21850</v>
      </c>
      <c r="O12" s="104">
        <v>23000</v>
      </c>
      <c r="P12" s="104">
        <v>25100</v>
      </c>
      <c r="Q12" s="104">
        <v>25850</v>
      </c>
      <c r="R12" s="104">
        <v>26950</v>
      </c>
      <c r="S12" s="104">
        <v>26950</v>
      </c>
      <c r="T12" s="104">
        <v>26950</v>
      </c>
      <c r="U12" s="104">
        <v>26950</v>
      </c>
      <c r="V12" s="110">
        <v>28200</v>
      </c>
      <c r="W12" s="105">
        <v>28200</v>
      </c>
      <c r="X12" s="111">
        <v>29600</v>
      </c>
      <c r="Y12" s="111">
        <v>30500</v>
      </c>
      <c r="Z12" s="111">
        <v>29800</v>
      </c>
      <c r="AA12" s="111">
        <v>28800</v>
      </c>
      <c r="AB12" s="111">
        <v>30350</v>
      </c>
      <c r="AC12" s="112">
        <v>30000</v>
      </c>
      <c r="AD12" s="112">
        <v>31900</v>
      </c>
      <c r="AE12" s="112">
        <v>33650</v>
      </c>
      <c r="AF12" s="112">
        <v>34050</v>
      </c>
      <c r="AG12" s="112">
        <v>35500</v>
      </c>
      <c r="AH12" s="117"/>
    </row>
    <row r="13" spans="2:52" ht="15" x14ac:dyDescent="0.25">
      <c r="B13" s="113" t="s">
        <v>17</v>
      </c>
      <c r="C13" s="109">
        <v>13600</v>
      </c>
      <c r="D13" s="109">
        <v>13800</v>
      </c>
      <c r="E13" s="109">
        <v>14500</v>
      </c>
      <c r="F13" s="109">
        <v>16200</v>
      </c>
      <c r="G13" s="109">
        <v>16700</v>
      </c>
      <c r="H13" s="109">
        <v>16700</v>
      </c>
      <c r="I13" s="109">
        <v>18150</v>
      </c>
      <c r="J13" s="109">
        <v>19350</v>
      </c>
      <c r="K13" s="109">
        <v>19500</v>
      </c>
      <c r="L13" s="104">
        <v>20200</v>
      </c>
      <c r="M13" s="104">
        <v>21150</v>
      </c>
      <c r="N13" s="104">
        <v>21850</v>
      </c>
      <c r="O13" s="104">
        <v>23000</v>
      </c>
      <c r="P13" s="104">
        <v>25100</v>
      </c>
      <c r="Q13" s="104">
        <v>25850</v>
      </c>
      <c r="R13" s="104">
        <v>26950</v>
      </c>
      <c r="S13" s="104">
        <v>26950</v>
      </c>
      <c r="T13" s="104">
        <v>26950</v>
      </c>
      <c r="U13" s="104">
        <v>26950</v>
      </c>
      <c r="V13" s="110">
        <v>28200</v>
      </c>
      <c r="W13" s="105">
        <v>28200</v>
      </c>
      <c r="X13" s="111">
        <v>29600</v>
      </c>
      <c r="Y13" s="111">
        <v>30500</v>
      </c>
      <c r="Z13" s="111">
        <v>29800</v>
      </c>
      <c r="AA13" s="111">
        <v>28800</v>
      </c>
      <c r="AB13" s="111">
        <v>30350</v>
      </c>
      <c r="AC13" s="112">
        <v>30000</v>
      </c>
      <c r="AD13" s="112">
        <v>31900</v>
      </c>
      <c r="AE13" s="112">
        <v>33650</v>
      </c>
      <c r="AF13" s="112">
        <v>34050</v>
      </c>
      <c r="AG13" s="112">
        <v>35500</v>
      </c>
      <c r="AH13" s="117"/>
    </row>
    <row r="14" spans="2:52" ht="15" x14ac:dyDescent="0.25">
      <c r="B14" s="113" t="s">
        <v>18</v>
      </c>
      <c r="C14" s="109">
        <v>21650</v>
      </c>
      <c r="D14" s="109">
        <v>21950</v>
      </c>
      <c r="E14" s="109">
        <v>23900</v>
      </c>
      <c r="F14" s="109">
        <v>25250</v>
      </c>
      <c r="G14" s="109">
        <v>26900</v>
      </c>
      <c r="H14" s="109">
        <v>27100</v>
      </c>
      <c r="I14" s="109">
        <v>29150</v>
      </c>
      <c r="J14" s="109">
        <v>30600</v>
      </c>
      <c r="K14" s="109">
        <v>31550</v>
      </c>
      <c r="L14" s="104">
        <v>34350</v>
      </c>
      <c r="M14" s="104">
        <v>37000</v>
      </c>
      <c r="N14" s="104">
        <v>40700</v>
      </c>
      <c r="O14" s="104">
        <v>43500</v>
      </c>
      <c r="P14" s="104">
        <v>43500</v>
      </c>
      <c r="Q14" s="104">
        <v>43500</v>
      </c>
      <c r="R14" s="104">
        <v>43500</v>
      </c>
      <c r="S14" s="104">
        <v>43500</v>
      </c>
      <c r="T14" s="104">
        <v>43500</v>
      </c>
      <c r="U14" s="104">
        <v>43500</v>
      </c>
      <c r="V14" s="110">
        <v>44550</v>
      </c>
      <c r="W14" s="105">
        <v>44800</v>
      </c>
      <c r="X14" s="111">
        <v>46250</v>
      </c>
      <c r="Y14" s="111">
        <v>46900</v>
      </c>
      <c r="Z14" s="111">
        <v>45800</v>
      </c>
      <c r="AA14" s="111">
        <v>48050</v>
      </c>
      <c r="AB14" s="111">
        <v>49700</v>
      </c>
      <c r="AC14" s="112">
        <v>47400</v>
      </c>
      <c r="AD14" s="112">
        <v>49100</v>
      </c>
      <c r="AE14" s="112">
        <v>54300</v>
      </c>
      <c r="AF14" s="112">
        <v>56800</v>
      </c>
      <c r="AG14" s="112">
        <v>57550</v>
      </c>
      <c r="AH14" s="117"/>
    </row>
    <row r="15" spans="2:52" ht="15" x14ac:dyDescent="0.25">
      <c r="B15" s="108" t="s">
        <v>426</v>
      </c>
      <c r="C15" s="109">
        <v>20000</v>
      </c>
      <c r="D15" s="109">
        <v>20950</v>
      </c>
      <c r="E15" s="109">
        <v>21600</v>
      </c>
      <c r="F15" s="109">
        <v>23200</v>
      </c>
      <c r="G15" s="109">
        <v>24300</v>
      </c>
      <c r="H15" s="109">
        <v>24300</v>
      </c>
      <c r="I15" s="109">
        <v>26550</v>
      </c>
      <c r="J15" s="109">
        <v>27450</v>
      </c>
      <c r="K15" s="109">
        <v>27850</v>
      </c>
      <c r="L15" s="104">
        <v>29300</v>
      </c>
      <c r="M15" s="104">
        <v>31050</v>
      </c>
      <c r="N15" s="104">
        <v>32200</v>
      </c>
      <c r="O15" s="104">
        <v>34950</v>
      </c>
      <c r="P15" s="104">
        <v>34950</v>
      </c>
      <c r="Q15" s="104">
        <v>34950</v>
      </c>
      <c r="R15" s="104">
        <v>35850</v>
      </c>
      <c r="S15" s="104">
        <v>35850</v>
      </c>
      <c r="T15" s="104">
        <v>35850</v>
      </c>
      <c r="U15" s="104">
        <v>35900</v>
      </c>
      <c r="V15" s="110">
        <v>38000</v>
      </c>
      <c r="W15" s="105">
        <v>37950</v>
      </c>
      <c r="X15" s="111">
        <v>39100</v>
      </c>
      <c r="Y15" s="111">
        <v>39650</v>
      </c>
      <c r="Z15" s="111">
        <v>38900</v>
      </c>
      <c r="AA15" s="111">
        <v>38350</v>
      </c>
      <c r="AB15" s="111">
        <v>39950</v>
      </c>
      <c r="AC15" s="112">
        <v>40050</v>
      </c>
      <c r="AD15" s="112">
        <v>41950</v>
      </c>
      <c r="AE15" s="112">
        <v>44950</v>
      </c>
      <c r="AF15" s="112">
        <v>46400</v>
      </c>
      <c r="AG15" s="112">
        <v>50000</v>
      </c>
      <c r="AH15" s="117"/>
    </row>
    <row r="16" spans="2:52" ht="15" x14ac:dyDescent="0.25">
      <c r="B16" s="113" t="s">
        <v>19</v>
      </c>
      <c r="C16" s="109">
        <v>14500</v>
      </c>
      <c r="D16" s="109">
        <v>14950</v>
      </c>
      <c r="E16" s="109">
        <v>15600</v>
      </c>
      <c r="F16" s="109">
        <v>16200</v>
      </c>
      <c r="G16" s="109">
        <v>16700</v>
      </c>
      <c r="H16" s="109">
        <v>16700</v>
      </c>
      <c r="I16" s="109">
        <v>18150</v>
      </c>
      <c r="J16" s="109">
        <v>19350</v>
      </c>
      <c r="K16" s="109">
        <v>19500</v>
      </c>
      <c r="L16" s="104">
        <v>20200</v>
      </c>
      <c r="M16" s="104">
        <v>21150</v>
      </c>
      <c r="N16" s="104">
        <v>21850</v>
      </c>
      <c r="O16" s="104">
        <v>23000</v>
      </c>
      <c r="P16" s="104">
        <v>25100</v>
      </c>
      <c r="Q16" s="104">
        <v>25850</v>
      </c>
      <c r="R16" s="104">
        <v>26950</v>
      </c>
      <c r="S16" s="104">
        <v>26950</v>
      </c>
      <c r="T16" s="104">
        <v>26950</v>
      </c>
      <c r="U16" s="104">
        <v>26950</v>
      </c>
      <c r="V16" s="110">
        <v>28200</v>
      </c>
      <c r="W16" s="105">
        <v>28200</v>
      </c>
      <c r="X16" s="111">
        <v>29600</v>
      </c>
      <c r="Y16" s="111">
        <v>30500</v>
      </c>
      <c r="Z16" s="111">
        <v>29800</v>
      </c>
      <c r="AA16" s="111">
        <v>29050</v>
      </c>
      <c r="AB16" s="111">
        <v>30600</v>
      </c>
      <c r="AC16" s="112">
        <v>30600</v>
      </c>
      <c r="AD16" s="112">
        <v>31900</v>
      </c>
      <c r="AE16" s="112">
        <v>33650</v>
      </c>
      <c r="AF16" s="112">
        <v>34050</v>
      </c>
      <c r="AG16" s="112">
        <v>35650</v>
      </c>
      <c r="AH16" s="117"/>
    </row>
    <row r="17" spans="2:34" ht="15" x14ac:dyDescent="0.25">
      <c r="B17" s="113" t="s">
        <v>20</v>
      </c>
      <c r="C17" s="109">
        <v>13600</v>
      </c>
      <c r="D17" s="109">
        <v>13800</v>
      </c>
      <c r="E17" s="109">
        <v>14500</v>
      </c>
      <c r="F17" s="109">
        <v>17300</v>
      </c>
      <c r="G17" s="109">
        <v>17950</v>
      </c>
      <c r="H17" s="109">
        <v>18200</v>
      </c>
      <c r="I17" s="109">
        <v>20350</v>
      </c>
      <c r="J17" s="109">
        <v>21150</v>
      </c>
      <c r="K17" s="109">
        <v>21300</v>
      </c>
      <c r="L17" s="104">
        <v>21400</v>
      </c>
      <c r="M17" s="104">
        <v>23500</v>
      </c>
      <c r="N17" s="104">
        <v>23950</v>
      </c>
      <c r="O17" s="104">
        <v>25100</v>
      </c>
      <c r="P17" s="104">
        <v>25100</v>
      </c>
      <c r="Q17" s="104">
        <v>25850</v>
      </c>
      <c r="R17" s="104">
        <v>26950</v>
      </c>
      <c r="S17" s="104">
        <v>26950</v>
      </c>
      <c r="T17" s="104">
        <v>26950</v>
      </c>
      <c r="U17" s="104">
        <v>27550</v>
      </c>
      <c r="V17" s="110">
        <v>28250</v>
      </c>
      <c r="W17" s="105">
        <v>28200</v>
      </c>
      <c r="X17" s="111">
        <v>29600</v>
      </c>
      <c r="Y17" s="111">
        <v>31050</v>
      </c>
      <c r="Z17" s="111">
        <v>32600</v>
      </c>
      <c r="AA17" s="111">
        <v>34200</v>
      </c>
      <c r="AB17" s="111">
        <v>34100</v>
      </c>
      <c r="AC17" s="112">
        <v>32800</v>
      </c>
      <c r="AD17" s="112">
        <v>33950</v>
      </c>
      <c r="AE17" s="112">
        <v>33650</v>
      </c>
      <c r="AF17" s="112">
        <v>34050</v>
      </c>
      <c r="AG17" s="112">
        <v>36400</v>
      </c>
      <c r="AH17" s="117"/>
    </row>
    <row r="18" spans="2:34" ht="15" x14ac:dyDescent="0.25">
      <c r="B18" s="113" t="s">
        <v>21</v>
      </c>
      <c r="C18" s="109">
        <v>14750</v>
      </c>
      <c r="D18" s="109">
        <v>14950</v>
      </c>
      <c r="E18" s="109">
        <v>15600</v>
      </c>
      <c r="F18" s="109">
        <v>23700</v>
      </c>
      <c r="G18" s="109">
        <v>22350</v>
      </c>
      <c r="H18" s="109">
        <v>22700</v>
      </c>
      <c r="I18" s="109">
        <v>22700</v>
      </c>
      <c r="J18" s="109">
        <v>23350</v>
      </c>
      <c r="K18" s="109">
        <v>23700</v>
      </c>
      <c r="L18" s="104">
        <v>24200</v>
      </c>
      <c r="M18" s="104">
        <v>24400</v>
      </c>
      <c r="N18" s="104">
        <v>28950</v>
      </c>
      <c r="O18" s="104">
        <v>30650</v>
      </c>
      <c r="P18" s="104">
        <v>32400</v>
      </c>
      <c r="Q18" s="104">
        <v>32400</v>
      </c>
      <c r="R18" s="104">
        <v>35800</v>
      </c>
      <c r="S18" s="104">
        <v>35850</v>
      </c>
      <c r="T18" s="104">
        <v>35850</v>
      </c>
      <c r="U18" s="104">
        <v>35900</v>
      </c>
      <c r="V18" s="110">
        <v>38000</v>
      </c>
      <c r="W18" s="105">
        <v>37950</v>
      </c>
      <c r="X18" s="111">
        <v>39100</v>
      </c>
      <c r="Y18" s="111">
        <v>39650</v>
      </c>
      <c r="Z18" s="111">
        <v>38900</v>
      </c>
      <c r="AA18" s="111">
        <v>38350</v>
      </c>
      <c r="AB18" s="111">
        <v>39950</v>
      </c>
      <c r="AC18" s="112">
        <v>40050</v>
      </c>
      <c r="AD18" s="112">
        <v>41950</v>
      </c>
      <c r="AE18" s="112">
        <v>44950</v>
      </c>
      <c r="AF18" s="112">
        <v>46400</v>
      </c>
      <c r="AG18" s="112">
        <v>50000</v>
      </c>
      <c r="AH18" s="117"/>
    </row>
    <row r="19" spans="2:34" ht="15" x14ac:dyDescent="0.25">
      <c r="B19" s="113" t="s">
        <v>22</v>
      </c>
      <c r="C19" s="109">
        <v>13600</v>
      </c>
      <c r="D19" s="109">
        <v>13800</v>
      </c>
      <c r="E19" s="109">
        <v>14500</v>
      </c>
      <c r="F19" s="109">
        <v>16200</v>
      </c>
      <c r="G19" s="109">
        <v>16700</v>
      </c>
      <c r="H19" s="109">
        <v>16700</v>
      </c>
      <c r="I19" s="109">
        <v>18150</v>
      </c>
      <c r="J19" s="109">
        <v>19350</v>
      </c>
      <c r="K19" s="109">
        <v>19500</v>
      </c>
      <c r="L19" s="104">
        <v>20200</v>
      </c>
      <c r="M19" s="104">
        <v>21150</v>
      </c>
      <c r="N19" s="104">
        <v>21850</v>
      </c>
      <c r="O19" s="104">
        <v>23000</v>
      </c>
      <c r="P19" s="104">
        <v>25100</v>
      </c>
      <c r="Q19" s="104">
        <v>25850</v>
      </c>
      <c r="R19" s="104">
        <v>26950</v>
      </c>
      <c r="S19" s="104">
        <v>26950</v>
      </c>
      <c r="T19" s="104">
        <v>26950</v>
      </c>
      <c r="U19" s="104">
        <v>26950</v>
      </c>
      <c r="V19" s="110">
        <v>28200</v>
      </c>
      <c r="W19" s="105">
        <v>28200</v>
      </c>
      <c r="X19" s="111">
        <v>29600</v>
      </c>
      <c r="Y19" s="111">
        <v>30500</v>
      </c>
      <c r="Z19" s="111">
        <v>29800</v>
      </c>
      <c r="AA19" s="111">
        <v>28800</v>
      </c>
      <c r="AB19" s="111">
        <v>30350</v>
      </c>
      <c r="AC19" s="112">
        <v>30000</v>
      </c>
      <c r="AD19" s="112">
        <v>31900</v>
      </c>
      <c r="AE19" s="112">
        <v>33650</v>
      </c>
      <c r="AF19" s="112">
        <v>34050</v>
      </c>
      <c r="AG19" s="112">
        <v>35500</v>
      </c>
      <c r="AH19" s="117"/>
    </row>
    <row r="20" spans="2:34" ht="15" x14ac:dyDescent="0.25">
      <c r="B20" s="113" t="s">
        <v>23</v>
      </c>
      <c r="C20" s="109">
        <v>13600</v>
      </c>
      <c r="D20" s="109">
        <v>13800</v>
      </c>
      <c r="E20" s="109">
        <v>14500</v>
      </c>
      <c r="F20" s="109">
        <v>16200</v>
      </c>
      <c r="G20" s="109">
        <v>16700</v>
      </c>
      <c r="H20" s="109">
        <v>16700</v>
      </c>
      <c r="I20" s="109">
        <v>18150</v>
      </c>
      <c r="J20" s="109">
        <v>19350</v>
      </c>
      <c r="K20" s="109">
        <v>19500</v>
      </c>
      <c r="L20" s="104">
        <v>20200</v>
      </c>
      <c r="M20" s="104">
        <v>21150</v>
      </c>
      <c r="N20" s="104">
        <v>21850</v>
      </c>
      <c r="O20" s="104">
        <v>23000</v>
      </c>
      <c r="P20" s="104">
        <v>25100</v>
      </c>
      <c r="Q20" s="104">
        <v>25850</v>
      </c>
      <c r="R20" s="104">
        <v>26950</v>
      </c>
      <c r="S20" s="104">
        <v>26950</v>
      </c>
      <c r="T20" s="104">
        <v>26950</v>
      </c>
      <c r="U20" s="104">
        <v>26950</v>
      </c>
      <c r="V20" s="110">
        <v>28200</v>
      </c>
      <c r="W20" s="105">
        <v>28200</v>
      </c>
      <c r="X20" s="111">
        <v>29600</v>
      </c>
      <c r="Y20" s="111">
        <v>30500</v>
      </c>
      <c r="Z20" s="111">
        <v>29800</v>
      </c>
      <c r="AA20" s="111">
        <v>28800</v>
      </c>
      <c r="AB20" s="111">
        <v>30350</v>
      </c>
      <c r="AC20" s="112">
        <v>30000</v>
      </c>
      <c r="AD20" s="112">
        <v>31900</v>
      </c>
      <c r="AE20" s="112">
        <v>33650</v>
      </c>
      <c r="AF20" s="112">
        <v>34050</v>
      </c>
      <c r="AG20" s="112">
        <v>35500</v>
      </c>
      <c r="AH20" s="117"/>
    </row>
    <row r="21" spans="2:34" ht="15" x14ac:dyDescent="0.25">
      <c r="B21" s="113" t="s">
        <v>24</v>
      </c>
      <c r="C21" s="109">
        <v>13600</v>
      </c>
      <c r="D21" s="109">
        <v>13800</v>
      </c>
      <c r="E21" s="109">
        <v>14500</v>
      </c>
      <c r="F21" s="109">
        <v>16200</v>
      </c>
      <c r="G21" s="109">
        <v>16700</v>
      </c>
      <c r="H21" s="109">
        <v>16700</v>
      </c>
      <c r="I21" s="109">
        <v>18150</v>
      </c>
      <c r="J21" s="109">
        <v>19350</v>
      </c>
      <c r="K21" s="109">
        <v>19500</v>
      </c>
      <c r="L21" s="104">
        <v>20200</v>
      </c>
      <c r="M21" s="104">
        <v>21150</v>
      </c>
      <c r="N21" s="104">
        <v>21850</v>
      </c>
      <c r="O21" s="104">
        <v>23000</v>
      </c>
      <c r="P21" s="104">
        <v>25100</v>
      </c>
      <c r="Q21" s="104">
        <v>25850</v>
      </c>
      <c r="R21" s="104">
        <v>26950</v>
      </c>
      <c r="S21" s="104">
        <v>26950</v>
      </c>
      <c r="T21" s="104">
        <v>26950</v>
      </c>
      <c r="U21" s="104">
        <v>26950</v>
      </c>
      <c r="V21" s="110">
        <v>28200</v>
      </c>
      <c r="W21" s="105">
        <v>28200</v>
      </c>
      <c r="X21" s="111">
        <v>29600</v>
      </c>
      <c r="Y21" s="111">
        <v>30500</v>
      </c>
      <c r="Z21" s="111">
        <v>29800</v>
      </c>
      <c r="AA21" s="111">
        <v>28800</v>
      </c>
      <c r="AB21" s="111">
        <v>30350</v>
      </c>
      <c r="AC21" s="112">
        <v>30000</v>
      </c>
      <c r="AD21" s="112">
        <v>31900</v>
      </c>
      <c r="AE21" s="112">
        <v>33650</v>
      </c>
      <c r="AF21" s="112">
        <v>34050</v>
      </c>
      <c r="AG21" s="112">
        <v>35500</v>
      </c>
      <c r="AH21" s="117"/>
    </row>
    <row r="22" spans="2:34" ht="15" x14ac:dyDescent="0.25">
      <c r="B22" s="113" t="s">
        <v>25</v>
      </c>
      <c r="C22" s="109">
        <v>14500</v>
      </c>
      <c r="D22" s="109">
        <v>14950</v>
      </c>
      <c r="E22" s="109">
        <v>15600</v>
      </c>
      <c r="F22" s="109">
        <v>16200</v>
      </c>
      <c r="G22" s="109">
        <v>16700</v>
      </c>
      <c r="H22" s="109">
        <v>16700</v>
      </c>
      <c r="I22" s="109">
        <v>18150</v>
      </c>
      <c r="J22" s="109">
        <v>19350</v>
      </c>
      <c r="K22" s="109">
        <v>19500</v>
      </c>
      <c r="L22" s="104">
        <v>20200</v>
      </c>
      <c r="M22" s="104">
        <v>21150</v>
      </c>
      <c r="N22" s="104">
        <v>21850</v>
      </c>
      <c r="O22" s="104">
        <v>23000</v>
      </c>
      <c r="P22" s="104">
        <v>25100</v>
      </c>
      <c r="Q22" s="104">
        <v>25850</v>
      </c>
      <c r="R22" s="104">
        <v>26950</v>
      </c>
      <c r="S22" s="104">
        <v>26950</v>
      </c>
      <c r="T22" s="104">
        <v>26950</v>
      </c>
      <c r="U22" s="104">
        <v>26950</v>
      </c>
      <c r="V22" s="110">
        <v>28200</v>
      </c>
      <c r="W22" s="105">
        <v>28200</v>
      </c>
      <c r="X22" s="111">
        <v>29600</v>
      </c>
      <c r="Y22" s="111">
        <v>30500</v>
      </c>
      <c r="Z22" s="111">
        <v>29800</v>
      </c>
      <c r="AA22" s="111">
        <v>28800</v>
      </c>
      <c r="AB22" s="111">
        <v>30350</v>
      </c>
      <c r="AC22" s="112">
        <v>30000</v>
      </c>
      <c r="AD22" s="112">
        <v>31900</v>
      </c>
      <c r="AE22" s="112">
        <v>33650</v>
      </c>
      <c r="AF22" s="112">
        <v>34050</v>
      </c>
      <c r="AG22" s="112">
        <v>35500</v>
      </c>
      <c r="AH22" s="117"/>
    </row>
    <row r="23" spans="2:34" ht="15" x14ac:dyDescent="0.25">
      <c r="B23" s="113" t="s">
        <v>26</v>
      </c>
      <c r="C23" s="109">
        <v>17300</v>
      </c>
      <c r="D23" s="109">
        <v>17800</v>
      </c>
      <c r="E23" s="109">
        <v>18550</v>
      </c>
      <c r="F23" s="109">
        <v>19250</v>
      </c>
      <c r="G23" s="109">
        <v>16700</v>
      </c>
      <c r="H23" s="109">
        <v>16700</v>
      </c>
      <c r="I23" s="109">
        <v>18150</v>
      </c>
      <c r="J23" s="109">
        <v>19350</v>
      </c>
      <c r="K23" s="109">
        <v>19500</v>
      </c>
      <c r="L23" s="104">
        <v>20200</v>
      </c>
      <c r="M23" s="104">
        <v>21150</v>
      </c>
      <c r="N23" s="104">
        <v>21850</v>
      </c>
      <c r="O23" s="104">
        <v>23000</v>
      </c>
      <c r="P23" s="104">
        <v>25100</v>
      </c>
      <c r="Q23" s="104">
        <v>25850</v>
      </c>
      <c r="R23" s="104">
        <v>26950</v>
      </c>
      <c r="S23" s="104">
        <v>26950</v>
      </c>
      <c r="T23" s="104">
        <v>26950</v>
      </c>
      <c r="U23" s="104">
        <v>26950</v>
      </c>
      <c r="V23" s="110">
        <v>28200</v>
      </c>
      <c r="W23" s="105">
        <v>28200</v>
      </c>
      <c r="X23" s="111">
        <v>29600</v>
      </c>
      <c r="Y23" s="111">
        <v>30500</v>
      </c>
      <c r="Z23" s="111">
        <v>29800</v>
      </c>
      <c r="AA23" s="111">
        <v>28800</v>
      </c>
      <c r="AB23" s="111">
        <v>30350</v>
      </c>
      <c r="AC23" s="112">
        <v>30000</v>
      </c>
      <c r="AD23" s="112">
        <v>31900</v>
      </c>
      <c r="AE23" s="112">
        <v>33650</v>
      </c>
      <c r="AF23" s="112">
        <v>34050</v>
      </c>
      <c r="AG23" s="112">
        <v>35500</v>
      </c>
      <c r="AH23" s="117"/>
    </row>
    <row r="24" spans="2:34" ht="15" x14ac:dyDescent="0.25">
      <c r="B24" s="113" t="s">
        <v>27</v>
      </c>
      <c r="C24" s="109">
        <v>20000</v>
      </c>
      <c r="D24" s="109">
        <v>20950</v>
      </c>
      <c r="E24" s="109">
        <v>21600</v>
      </c>
      <c r="F24" s="109">
        <v>23200</v>
      </c>
      <c r="G24" s="109">
        <v>24300</v>
      </c>
      <c r="H24" s="109">
        <v>24300</v>
      </c>
      <c r="I24" s="109">
        <v>26550</v>
      </c>
      <c r="J24" s="109">
        <v>27450</v>
      </c>
      <c r="K24" s="109">
        <v>27850</v>
      </c>
      <c r="L24" s="104">
        <v>29300</v>
      </c>
      <c r="M24" s="104">
        <v>31050</v>
      </c>
      <c r="N24" s="104">
        <v>32200</v>
      </c>
      <c r="O24" s="104">
        <v>34950</v>
      </c>
      <c r="P24" s="104">
        <v>34950</v>
      </c>
      <c r="Q24" s="104">
        <v>34950</v>
      </c>
      <c r="R24" s="104">
        <v>35850</v>
      </c>
      <c r="S24" s="104">
        <v>35850</v>
      </c>
      <c r="T24" s="104">
        <v>35850</v>
      </c>
      <c r="U24" s="104">
        <v>35900</v>
      </c>
      <c r="V24" s="110">
        <v>38000</v>
      </c>
      <c r="W24" s="105">
        <v>37950</v>
      </c>
      <c r="X24" s="111">
        <v>39100</v>
      </c>
      <c r="Y24" s="111">
        <v>39650</v>
      </c>
      <c r="Z24" s="111">
        <v>38900</v>
      </c>
      <c r="AA24" s="111">
        <v>38350</v>
      </c>
      <c r="AB24" s="111">
        <v>39950</v>
      </c>
      <c r="AC24" s="112">
        <v>40050</v>
      </c>
      <c r="AD24" s="112">
        <v>41950</v>
      </c>
      <c r="AE24" s="112">
        <v>44950</v>
      </c>
      <c r="AF24" s="112">
        <v>46400</v>
      </c>
      <c r="AG24" s="112">
        <v>50000</v>
      </c>
      <c r="AH24" s="117"/>
    </row>
    <row r="25" spans="2:34" ht="15" x14ac:dyDescent="0.25">
      <c r="B25" s="113" t="s">
        <v>28</v>
      </c>
      <c r="C25" s="109">
        <v>13600</v>
      </c>
      <c r="D25" s="109">
        <v>13800</v>
      </c>
      <c r="E25" s="109">
        <v>14500</v>
      </c>
      <c r="F25" s="109">
        <v>16200</v>
      </c>
      <c r="G25" s="109">
        <v>16700</v>
      </c>
      <c r="H25" s="109">
        <v>16700</v>
      </c>
      <c r="I25" s="109">
        <v>18150</v>
      </c>
      <c r="J25" s="109">
        <v>19350</v>
      </c>
      <c r="K25" s="109">
        <v>19500</v>
      </c>
      <c r="L25" s="104">
        <v>20200</v>
      </c>
      <c r="M25" s="104">
        <v>21150</v>
      </c>
      <c r="N25" s="104">
        <v>21850</v>
      </c>
      <c r="O25" s="104">
        <v>23000</v>
      </c>
      <c r="P25" s="104">
        <v>25100</v>
      </c>
      <c r="Q25" s="104">
        <v>25850</v>
      </c>
      <c r="R25" s="104">
        <v>26950</v>
      </c>
      <c r="S25" s="104">
        <v>26950</v>
      </c>
      <c r="T25" s="104">
        <v>26950</v>
      </c>
      <c r="U25" s="104">
        <v>26950</v>
      </c>
      <c r="V25" s="110">
        <v>28200</v>
      </c>
      <c r="W25" s="105">
        <v>28200</v>
      </c>
      <c r="X25" s="111">
        <v>29600</v>
      </c>
      <c r="Y25" s="111">
        <v>30500</v>
      </c>
      <c r="Z25" s="111">
        <v>29800</v>
      </c>
      <c r="AA25" s="111">
        <v>28800</v>
      </c>
      <c r="AB25" s="111">
        <v>30350</v>
      </c>
      <c r="AC25" s="112">
        <v>30000</v>
      </c>
      <c r="AD25" s="112">
        <v>31900</v>
      </c>
      <c r="AE25" s="112">
        <v>33650</v>
      </c>
      <c r="AF25" s="112">
        <v>34050</v>
      </c>
      <c r="AG25" s="112">
        <v>35500</v>
      </c>
      <c r="AH25" s="117"/>
    </row>
    <row r="26" spans="2:34" ht="15" x14ac:dyDescent="0.25">
      <c r="B26" s="113" t="s">
        <v>29</v>
      </c>
      <c r="C26" s="109">
        <v>20000</v>
      </c>
      <c r="D26" s="109">
        <v>20950</v>
      </c>
      <c r="E26" s="109">
        <v>21600</v>
      </c>
      <c r="F26" s="109">
        <v>23200</v>
      </c>
      <c r="G26" s="109">
        <v>24300</v>
      </c>
      <c r="H26" s="109">
        <v>24300</v>
      </c>
      <c r="I26" s="109">
        <v>26550</v>
      </c>
      <c r="J26" s="109">
        <v>27450</v>
      </c>
      <c r="K26" s="109">
        <v>27850</v>
      </c>
      <c r="L26" s="104">
        <v>29300</v>
      </c>
      <c r="M26" s="104">
        <v>31050</v>
      </c>
      <c r="N26" s="104">
        <v>32200</v>
      </c>
      <c r="O26" s="104">
        <v>34950</v>
      </c>
      <c r="P26" s="104">
        <v>34950</v>
      </c>
      <c r="Q26" s="104">
        <v>34950</v>
      </c>
      <c r="R26" s="104">
        <v>35850</v>
      </c>
      <c r="S26" s="104">
        <v>35850</v>
      </c>
      <c r="T26" s="104">
        <v>35850</v>
      </c>
      <c r="U26" s="104">
        <v>35900</v>
      </c>
      <c r="V26" s="110">
        <v>38000</v>
      </c>
      <c r="W26" s="105">
        <v>37950</v>
      </c>
      <c r="X26" s="111">
        <v>39100</v>
      </c>
      <c r="Y26" s="111">
        <v>39650</v>
      </c>
      <c r="Z26" s="111">
        <v>38900</v>
      </c>
      <c r="AA26" s="111">
        <v>38350</v>
      </c>
      <c r="AB26" s="111">
        <v>39950</v>
      </c>
      <c r="AC26" s="112">
        <v>40050</v>
      </c>
      <c r="AD26" s="112">
        <v>41950</v>
      </c>
      <c r="AE26" s="112">
        <v>44950</v>
      </c>
      <c r="AF26" s="112">
        <v>46400</v>
      </c>
      <c r="AG26" s="112">
        <v>50000</v>
      </c>
      <c r="AH26" s="117"/>
    </row>
    <row r="27" spans="2:34" ht="15" x14ac:dyDescent="0.25">
      <c r="B27" s="113" t="s">
        <v>30</v>
      </c>
      <c r="C27" s="109">
        <v>18550</v>
      </c>
      <c r="D27" s="109">
        <v>19200</v>
      </c>
      <c r="E27" s="109">
        <v>20650</v>
      </c>
      <c r="F27" s="109">
        <v>23750</v>
      </c>
      <c r="G27" s="109">
        <v>25300</v>
      </c>
      <c r="H27" s="109">
        <v>25950</v>
      </c>
      <c r="I27" s="109">
        <v>28400</v>
      </c>
      <c r="J27" s="109">
        <v>29650</v>
      </c>
      <c r="K27" s="109">
        <v>30450</v>
      </c>
      <c r="L27" s="104">
        <v>32150</v>
      </c>
      <c r="M27" s="104">
        <v>34050</v>
      </c>
      <c r="N27" s="104">
        <v>35250</v>
      </c>
      <c r="O27" s="104">
        <v>37450</v>
      </c>
      <c r="P27" s="104">
        <v>37450</v>
      </c>
      <c r="Q27" s="104">
        <v>38350</v>
      </c>
      <c r="R27" s="104">
        <v>40000</v>
      </c>
      <c r="S27" s="104">
        <v>40000</v>
      </c>
      <c r="T27" s="104">
        <v>40550</v>
      </c>
      <c r="U27" s="104">
        <v>41900</v>
      </c>
      <c r="V27" s="110">
        <v>43300</v>
      </c>
      <c r="W27" s="105">
        <v>42500</v>
      </c>
      <c r="X27" s="111">
        <v>41850</v>
      </c>
      <c r="Y27" s="111">
        <v>42400</v>
      </c>
      <c r="Z27" s="111">
        <v>42850</v>
      </c>
      <c r="AA27" s="111">
        <v>43450</v>
      </c>
      <c r="AB27" s="111">
        <v>43100</v>
      </c>
      <c r="AC27" s="112">
        <v>44200</v>
      </c>
      <c r="AD27" s="112">
        <v>44750</v>
      </c>
      <c r="AE27" s="112">
        <v>43450</v>
      </c>
      <c r="AF27" s="112">
        <v>47000</v>
      </c>
      <c r="AG27" s="112">
        <v>49950</v>
      </c>
      <c r="AH27" s="117"/>
    </row>
    <row r="28" spans="2:34" ht="15" x14ac:dyDescent="0.25">
      <c r="B28" s="113" t="s">
        <v>31</v>
      </c>
      <c r="C28" s="109">
        <v>15700</v>
      </c>
      <c r="D28" s="109">
        <v>15900</v>
      </c>
      <c r="E28" s="109">
        <v>16200</v>
      </c>
      <c r="F28" s="109">
        <v>20550</v>
      </c>
      <c r="G28" s="109">
        <v>22000</v>
      </c>
      <c r="H28" s="109">
        <v>23750</v>
      </c>
      <c r="I28" s="109">
        <v>23750</v>
      </c>
      <c r="J28" s="109">
        <v>24650</v>
      </c>
      <c r="K28" s="109">
        <v>25100</v>
      </c>
      <c r="L28" s="104">
        <v>25650</v>
      </c>
      <c r="M28" s="104">
        <v>25850</v>
      </c>
      <c r="N28" s="104">
        <v>32900</v>
      </c>
      <c r="O28" s="104">
        <v>35300</v>
      </c>
      <c r="P28" s="104">
        <v>37750</v>
      </c>
      <c r="Q28" s="104">
        <v>41550</v>
      </c>
      <c r="R28" s="104">
        <v>41550</v>
      </c>
      <c r="S28" s="104">
        <v>35850</v>
      </c>
      <c r="T28" s="104">
        <v>35850</v>
      </c>
      <c r="U28" s="104">
        <v>35900</v>
      </c>
      <c r="V28" s="110">
        <v>38000</v>
      </c>
      <c r="W28" s="105">
        <v>37950</v>
      </c>
      <c r="X28" s="111">
        <v>39100</v>
      </c>
      <c r="Y28" s="111">
        <v>39650</v>
      </c>
      <c r="Z28" s="111">
        <v>38900</v>
      </c>
      <c r="AA28" s="111">
        <v>38350</v>
      </c>
      <c r="AB28" s="111">
        <v>39950</v>
      </c>
      <c r="AC28" s="112">
        <v>40050</v>
      </c>
      <c r="AD28" s="112">
        <v>41950</v>
      </c>
      <c r="AE28" s="112">
        <v>44950</v>
      </c>
      <c r="AF28" s="112">
        <v>46400</v>
      </c>
      <c r="AG28" s="112">
        <v>50000</v>
      </c>
      <c r="AH28" s="117"/>
    </row>
    <row r="29" spans="2:34" ht="15" x14ac:dyDescent="0.25">
      <c r="B29" s="113" t="s">
        <v>32</v>
      </c>
      <c r="C29" s="109">
        <v>17000</v>
      </c>
      <c r="D29" s="109">
        <v>17050</v>
      </c>
      <c r="E29" s="109">
        <v>17950</v>
      </c>
      <c r="F29" s="109">
        <v>19550</v>
      </c>
      <c r="G29" s="109">
        <v>20100</v>
      </c>
      <c r="H29" s="109">
        <v>20100</v>
      </c>
      <c r="I29" s="109">
        <v>21500</v>
      </c>
      <c r="J29" s="109">
        <v>22650</v>
      </c>
      <c r="K29" s="109">
        <v>22900</v>
      </c>
      <c r="L29" s="104">
        <v>24000</v>
      </c>
      <c r="M29" s="104">
        <v>25650</v>
      </c>
      <c r="N29" s="104">
        <v>26800</v>
      </c>
      <c r="O29" s="104">
        <v>28400</v>
      </c>
      <c r="P29" s="104">
        <v>29850</v>
      </c>
      <c r="Q29" s="104">
        <v>31050</v>
      </c>
      <c r="R29" s="104">
        <v>31700</v>
      </c>
      <c r="S29" s="104">
        <v>31700</v>
      </c>
      <c r="T29" s="104">
        <v>32750</v>
      </c>
      <c r="U29" s="104">
        <v>34000</v>
      </c>
      <c r="V29" s="110">
        <v>35400</v>
      </c>
      <c r="W29" s="105">
        <v>35300</v>
      </c>
      <c r="X29" s="111">
        <v>36250</v>
      </c>
      <c r="Y29" s="111">
        <v>36700</v>
      </c>
      <c r="Z29" s="111">
        <v>34900</v>
      </c>
      <c r="AA29" s="111">
        <v>35000</v>
      </c>
      <c r="AB29" s="111">
        <v>36500</v>
      </c>
      <c r="AC29" s="112">
        <v>35500</v>
      </c>
      <c r="AD29" s="112">
        <v>36800</v>
      </c>
      <c r="AE29" s="112">
        <v>38850</v>
      </c>
      <c r="AF29" s="112">
        <v>40700</v>
      </c>
      <c r="AG29" s="112">
        <v>40800</v>
      </c>
      <c r="AH29" s="117"/>
    </row>
    <row r="30" spans="2:34" ht="15" x14ac:dyDescent="0.25">
      <c r="B30" s="113" t="s">
        <v>33</v>
      </c>
      <c r="C30" s="109">
        <v>14500</v>
      </c>
      <c r="D30" s="109">
        <v>14950</v>
      </c>
      <c r="E30" s="109">
        <v>15600</v>
      </c>
      <c r="F30" s="109">
        <v>16200</v>
      </c>
      <c r="G30" s="109">
        <v>16700</v>
      </c>
      <c r="H30" s="109">
        <v>16700</v>
      </c>
      <c r="I30" s="109">
        <v>18150</v>
      </c>
      <c r="J30" s="109">
        <v>19350</v>
      </c>
      <c r="K30" s="109">
        <v>19500</v>
      </c>
      <c r="L30" s="104">
        <v>20200</v>
      </c>
      <c r="M30" s="104">
        <v>21150</v>
      </c>
      <c r="N30" s="104">
        <v>21850</v>
      </c>
      <c r="O30" s="104">
        <v>23000</v>
      </c>
      <c r="P30" s="104">
        <v>25100</v>
      </c>
      <c r="Q30" s="104">
        <v>25850</v>
      </c>
      <c r="R30" s="104">
        <v>26950</v>
      </c>
      <c r="S30" s="104">
        <v>26950</v>
      </c>
      <c r="T30" s="104">
        <v>26950</v>
      </c>
      <c r="U30" s="104">
        <v>26950</v>
      </c>
      <c r="V30" s="110">
        <v>28200</v>
      </c>
      <c r="W30" s="105">
        <v>28200</v>
      </c>
      <c r="X30" s="111">
        <v>29600</v>
      </c>
      <c r="Y30" s="111">
        <v>30500</v>
      </c>
      <c r="Z30" s="111">
        <v>29800</v>
      </c>
      <c r="AA30" s="111">
        <v>28800</v>
      </c>
      <c r="AB30" s="111">
        <v>30350</v>
      </c>
      <c r="AC30" s="112">
        <v>30000</v>
      </c>
      <c r="AD30" s="112">
        <v>31900</v>
      </c>
      <c r="AE30" s="112">
        <v>33650</v>
      </c>
      <c r="AF30" s="112">
        <v>34050</v>
      </c>
      <c r="AG30" s="112">
        <v>35500</v>
      </c>
      <c r="AH30" s="117"/>
    </row>
    <row r="31" spans="2:34" ht="15" x14ac:dyDescent="0.25">
      <c r="B31" s="113" t="s">
        <v>34</v>
      </c>
      <c r="C31" s="109">
        <v>17150</v>
      </c>
      <c r="D31" s="109">
        <v>17150</v>
      </c>
      <c r="E31" s="109">
        <v>18300</v>
      </c>
      <c r="F31" s="109">
        <v>18650</v>
      </c>
      <c r="G31" s="109">
        <v>19700</v>
      </c>
      <c r="H31" s="109">
        <v>19700</v>
      </c>
      <c r="I31" s="109">
        <v>19750</v>
      </c>
      <c r="J31" s="109">
        <v>21000</v>
      </c>
      <c r="K31" s="109">
        <v>21600</v>
      </c>
      <c r="L31" s="104">
        <v>22550</v>
      </c>
      <c r="M31" s="104">
        <v>23700</v>
      </c>
      <c r="N31" s="104">
        <v>24800</v>
      </c>
      <c r="O31" s="104">
        <v>26450</v>
      </c>
      <c r="P31" s="104">
        <v>29200</v>
      </c>
      <c r="Q31" s="104">
        <v>30300</v>
      </c>
      <c r="R31" s="104">
        <v>31600</v>
      </c>
      <c r="S31" s="104">
        <v>31600</v>
      </c>
      <c r="T31" s="104">
        <v>32000</v>
      </c>
      <c r="U31" s="104">
        <v>33250</v>
      </c>
      <c r="V31" s="110">
        <v>35700</v>
      </c>
      <c r="W31" s="105">
        <v>36100</v>
      </c>
      <c r="X31" s="111">
        <v>37900</v>
      </c>
      <c r="Y31" s="111">
        <v>38950</v>
      </c>
      <c r="Z31" s="111">
        <v>37250</v>
      </c>
      <c r="AA31" s="111">
        <v>36950</v>
      </c>
      <c r="AB31" s="111">
        <v>36650</v>
      </c>
      <c r="AC31" s="112">
        <v>34850</v>
      </c>
      <c r="AD31" s="112">
        <v>35200</v>
      </c>
      <c r="AE31" s="112">
        <v>35750</v>
      </c>
      <c r="AF31" s="112">
        <v>39300</v>
      </c>
      <c r="AG31" s="112">
        <v>42250</v>
      </c>
      <c r="AH31" s="117"/>
    </row>
    <row r="32" spans="2:34" ht="15" x14ac:dyDescent="0.25">
      <c r="B32" s="113" t="s">
        <v>35</v>
      </c>
      <c r="C32" s="109">
        <v>15300</v>
      </c>
      <c r="D32" s="109">
        <v>15300</v>
      </c>
      <c r="E32" s="109">
        <v>15600</v>
      </c>
      <c r="F32" s="109">
        <v>20850</v>
      </c>
      <c r="G32" s="109">
        <v>22250</v>
      </c>
      <c r="H32" s="109">
        <v>22850</v>
      </c>
      <c r="I32" s="109">
        <v>25000</v>
      </c>
      <c r="J32" s="109">
        <v>26150</v>
      </c>
      <c r="K32" s="109">
        <v>28750</v>
      </c>
      <c r="L32" s="104">
        <v>30900</v>
      </c>
      <c r="M32" s="104">
        <v>31200</v>
      </c>
      <c r="N32" s="104">
        <v>37350</v>
      </c>
      <c r="O32" s="104">
        <v>40850</v>
      </c>
      <c r="P32" s="104">
        <v>40850</v>
      </c>
      <c r="Q32" s="104">
        <v>40850</v>
      </c>
      <c r="R32" s="104">
        <v>40850</v>
      </c>
      <c r="S32" s="104">
        <v>35850</v>
      </c>
      <c r="T32" s="104">
        <v>35850</v>
      </c>
      <c r="U32" s="104">
        <v>35900</v>
      </c>
      <c r="V32" s="110">
        <v>38000</v>
      </c>
      <c r="W32" s="105">
        <v>37950</v>
      </c>
      <c r="X32" s="111">
        <v>39100</v>
      </c>
      <c r="Y32" s="111">
        <v>39650</v>
      </c>
      <c r="Z32" s="111">
        <v>38900</v>
      </c>
      <c r="AA32" s="111">
        <v>38350</v>
      </c>
      <c r="AB32" s="111">
        <v>39950</v>
      </c>
      <c r="AC32" s="112">
        <v>40050</v>
      </c>
      <c r="AD32" s="112">
        <v>41950</v>
      </c>
      <c r="AE32" s="112">
        <v>44950</v>
      </c>
      <c r="AF32" s="112">
        <v>46400</v>
      </c>
      <c r="AG32" s="112">
        <v>50000</v>
      </c>
      <c r="AH32" s="117"/>
    </row>
    <row r="33" spans="2:34" ht="15" x14ac:dyDescent="0.25">
      <c r="B33" s="113" t="s">
        <v>36</v>
      </c>
      <c r="C33" s="109">
        <v>17300</v>
      </c>
      <c r="D33" s="109">
        <v>17800</v>
      </c>
      <c r="E33" s="109">
        <v>18550</v>
      </c>
      <c r="F33" s="109">
        <v>19650</v>
      </c>
      <c r="G33" s="109">
        <v>19900</v>
      </c>
      <c r="H33" s="109">
        <v>19900</v>
      </c>
      <c r="I33" s="109">
        <v>21550</v>
      </c>
      <c r="J33" s="109">
        <v>22950</v>
      </c>
      <c r="K33" s="109">
        <v>22950</v>
      </c>
      <c r="L33" s="104">
        <v>23400</v>
      </c>
      <c r="M33" s="104">
        <v>24350</v>
      </c>
      <c r="N33" s="104">
        <v>24800</v>
      </c>
      <c r="O33" s="104">
        <v>27150</v>
      </c>
      <c r="P33" s="104">
        <v>30100</v>
      </c>
      <c r="Q33" s="104">
        <v>31300</v>
      </c>
      <c r="R33" s="104">
        <v>32550</v>
      </c>
      <c r="S33" s="104">
        <v>32550</v>
      </c>
      <c r="T33" s="104">
        <v>32950</v>
      </c>
      <c r="U33" s="104">
        <v>33900</v>
      </c>
      <c r="V33" s="110">
        <v>35100</v>
      </c>
      <c r="W33" s="105">
        <v>35100</v>
      </c>
      <c r="X33" s="111">
        <v>35450</v>
      </c>
      <c r="Y33" s="111">
        <v>35900</v>
      </c>
      <c r="Z33" s="111">
        <v>36900</v>
      </c>
      <c r="AA33" s="111">
        <v>38000</v>
      </c>
      <c r="AB33" s="111">
        <v>39000</v>
      </c>
      <c r="AC33" s="112">
        <v>38200</v>
      </c>
      <c r="AD33" s="112">
        <v>37150</v>
      </c>
      <c r="AE33" s="112">
        <v>37950</v>
      </c>
      <c r="AF33" s="112">
        <v>39250</v>
      </c>
      <c r="AG33" s="112">
        <v>39400</v>
      </c>
      <c r="AH33" s="117"/>
    </row>
    <row r="34" spans="2:34" ht="15" x14ac:dyDescent="0.25">
      <c r="B34" s="113" t="s">
        <v>37</v>
      </c>
      <c r="C34" s="109">
        <v>17300</v>
      </c>
      <c r="D34" s="109">
        <v>17800</v>
      </c>
      <c r="E34" s="109">
        <v>18550</v>
      </c>
      <c r="F34" s="109">
        <v>19250</v>
      </c>
      <c r="G34" s="109">
        <v>18150</v>
      </c>
      <c r="H34" s="109">
        <v>18400</v>
      </c>
      <c r="I34" s="109">
        <v>19800</v>
      </c>
      <c r="J34" s="109">
        <v>20700</v>
      </c>
      <c r="K34" s="109">
        <v>20750</v>
      </c>
      <c r="L34" s="104">
        <v>22250</v>
      </c>
      <c r="M34" s="104">
        <v>22900</v>
      </c>
      <c r="N34" s="104">
        <v>22900</v>
      </c>
      <c r="O34" s="104">
        <v>24200</v>
      </c>
      <c r="P34" s="104">
        <v>28150</v>
      </c>
      <c r="Q34" s="104">
        <v>29300</v>
      </c>
      <c r="R34" s="104">
        <v>30550</v>
      </c>
      <c r="S34" s="104">
        <v>30650</v>
      </c>
      <c r="T34" s="104">
        <v>31100</v>
      </c>
      <c r="U34" s="104">
        <v>31900</v>
      </c>
      <c r="V34" s="110">
        <v>33050</v>
      </c>
      <c r="W34" s="105">
        <v>33050</v>
      </c>
      <c r="X34" s="111">
        <v>32250</v>
      </c>
      <c r="Y34" s="111">
        <v>32700</v>
      </c>
      <c r="Z34" s="111">
        <v>34300</v>
      </c>
      <c r="AA34" s="111">
        <v>36000</v>
      </c>
      <c r="AB34" s="111">
        <v>35850</v>
      </c>
      <c r="AC34" s="112">
        <v>34400</v>
      </c>
      <c r="AD34" s="112">
        <v>35400</v>
      </c>
      <c r="AE34" s="112">
        <v>34600</v>
      </c>
      <c r="AF34" s="112">
        <v>35500</v>
      </c>
      <c r="AG34" s="112">
        <v>37700</v>
      </c>
      <c r="AH34" s="117"/>
    </row>
    <row r="35" spans="2:34" ht="15" x14ac:dyDescent="0.25">
      <c r="B35" s="113" t="s">
        <v>38</v>
      </c>
      <c r="C35" s="109">
        <v>17300</v>
      </c>
      <c r="D35" s="109">
        <v>17800</v>
      </c>
      <c r="E35" s="109">
        <v>18550</v>
      </c>
      <c r="F35" s="109">
        <v>19250</v>
      </c>
      <c r="G35" s="109">
        <v>17350</v>
      </c>
      <c r="H35" s="109">
        <v>17350</v>
      </c>
      <c r="I35" s="109">
        <v>18750</v>
      </c>
      <c r="J35" s="109">
        <v>19550</v>
      </c>
      <c r="K35" s="109">
        <v>19550</v>
      </c>
      <c r="L35" s="104">
        <v>20200</v>
      </c>
      <c r="M35" s="104">
        <v>21150</v>
      </c>
      <c r="N35" s="104">
        <v>21850</v>
      </c>
      <c r="O35" s="104">
        <v>23000</v>
      </c>
      <c r="P35" s="104">
        <v>25100</v>
      </c>
      <c r="Q35" s="104">
        <v>25850</v>
      </c>
      <c r="R35" s="104">
        <v>26950</v>
      </c>
      <c r="S35" s="104">
        <v>27150</v>
      </c>
      <c r="T35" s="104">
        <v>28050</v>
      </c>
      <c r="U35" s="104">
        <v>28250</v>
      </c>
      <c r="V35" s="110">
        <v>29200</v>
      </c>
      <c r="W35" s="105">
        <v>29100</v>
      </c>
      <c r="X35" s="111">
        <v>30550</v>
      </c>
      <c r="Y35" s="111">
        <v>32050</v>
      </c>
      <c r="Z35" s="111">
        <v>33650</v>
      </c>
      <c r="AA35" s="111">
        <v>35300</v>
      </c>
      <c r="AB35" s="111">
        <v>37400</v>
      </c>
      <c r="AC35" s="112">
        <v>39000</v>
      </c>
      <c r="AD35" s="112">
        <v>37050</v>
      </c>
      <c r="AE35" s="112">
        <v>38650</v>
      </c>
      <c r="AF35" s="112">
        <v>37650</v>
      </c>
      <c r="AG35" s="112">
        <v>38350</v>
      </c>
      <c r="AH35" s="117"/>
    </row>
    <row r="36" spans="2:34" ht="15" x14ac:dyDescent="0.25">
      <c r="B36" s="113" t="s">
        <v>39</v>
      </c>
      <c r="C36" s="109">
        <v>13600</v>
      </c>
      <c r="D36" s="109">
        <v>13800</v>
      </c>
      <c r="E36" s="109">
        <v>14500</v>
      </c>
      <c r="F36" s="109">
        <v>16200</v>
      </c>
      <c r="G36" s="109">
        <v>16700</v>
      </c>
      <c r="H36" s="109">
        <v>16700</v>
      </c>
      <c r="I36" s="109">
        <v>18150</v>
      </c>
      <c r="J36" s="109">
        <v>19350</v>
      </c>
      <c r="K36" s="109">
        <v>19500</v>
      </c>
      <c r="L36" s="104">
        <v>20200</v>
      </c>
      <c r="M36" s="104">
        <v>21150</v>
      </c>
      <c r="N36" s="104">
        <v>21850</v>
      </c>
      <c r="O36" s="104">
        <v>23000</v>
      </c>
      <c r="P36" s="104">
        <v>25100</v>
      </c>
      <c r="Q36" s="104">
        <v>25850</v>
      </c>
      <c r="R36" s="104">
        <v>26950</v>
      </c>
      <c r="S36" s="104">
        <v>26950</v>
      </c>
      <c r="T36" s="104">
        <v>26950</v>
      </c>
      <c r="U36" s="104">
        <v>26950</v>
      </c>
      <c r="V36" s="110">
        <v>28200</v>
      </c>
      <c r="W36" s="105">
        <v>28200</v>
      </c>
      <c r="X36" s="111">
        <v>29600</v>
      </c>
      <c r="Y36" s="111">
        <v>30500</v>
      </c>
      <c r="Z36" s="111">
        <v>29800</v>
      </c>
      <c r="AA36" s="111">
        <v>28800</v>
      </c>
      <c r="AB36" s="111">
        <v>30350</v>
      </c>
      <c r="AC36" s="112">
        <v>30000</v>
      </c>
      <c r="AD36" s="112">
        <v>31900</v>
      </c>
      <c r="AE36" s="112">
        <v>33650</v>
      </c>
      <c r="AF36" s="112">
        <v>34050</v>
      </c>
      <c r="AG36" s="112">
        <v>35500</v>
      </c>
      <c r="AH36" s="117"/>
    </row>
    <row r="37" spans="2:34" ht="15" x14ac:dyDescent="0.25">
      <c r="B37" s="113" t="s">
        <v>40</v>
      </c>
      <c r="C37" s="109">
        <v>17300</v>
      </c>
      <c r="D37" s="109">
        <v>17800</v>
      </c>
      <c r="E37" s="109">
        <v>18550</v>
      </c>
      <c r="F37" s="109">
        <v>19250</v>
      </c>
      <c r="G37" s="109">
        <v>16700</v>
      </c>
      <c r="H37" s="109">
        <v>16700</v>
      </c>
      <c r="I37" s="109">
        <v>18150</v>
      </c>
      <c r="J37" s="109">
        <v>19350</v>
      </c>
      <c r="K37" s="109">
        <v>19500</v>
      </c>
      <c r="L37" s="104">
        <v>20200</v>
      </c>
      <c r="M37" s="104">
        <v>21150</v>
      </c>
      <c r="N37" s="104">
        <v>21850</v>
      </c>
      <c r="O37" s="104">
        <v>23000</v>
      </c>
      <c r="P37" s="104">
        <v>25100</v>
      </c>
      <c r="Q37" s="104">
        <v>25850</v>
      </c>
      <c r="R37" s="104">
        <v>26950</v>
      </c>
      <c r="S37" s="104">
        <v>26950</v>
      </c>
      <c r="T37" s="104">
        <v>26950</v>
      </c>
      <c r="U37" s="104">
        <v>26950</v>
      </c>
      <c r="V37" s="110">
        <v>28200</v>
      </c>
      <c r="W37" s="105">
        <v>28200</v>
      </c>
      <c r="X37" s="111">
        <v>29600</v>
      </c>
      <c r="Y37" s="111">
        <v>30500</v>
      </c>
      <c r="Z37" s="111">
        <v>29800</v>
      </c>
      <c r="AA37" s="111">
        <v>31250</v>
      </c>
      <c r="AB37" s="111">
        <v>32600</v>
      </c>
      <c r="AC37" s="112">
        <v>31150</v>
      </c>
      <c r="AD37" s="112">
        <v>31900</v>
      </c>
      <c r="AE37" s="112">
        <v>33650</v>
      </c>
      <c r="AF37" s="112">
        <v>34050</v>
      </c>
      <c r="AG37" s="112">
        <v>35500</v>
      </c>
      <c r="AH37" s="117"/>
    </row>
    <row r="38" spans="2:34" ht="15" x14ac:dyDescent="0.25">
      <c r="B38" s="113" t="s">
        <v>41</v>
      </c>
      <c r="C38" s="109">
        <v>20000</v>
      </c>
      <c r="D38" s="109">
        <v>20950</v>
      </c>
      <c r="E38" s="109">
        <v>21600</v>
      </c>
      <c r="F38" s="109">
        <v>23200</v>
      </c>
      <c r="G38" s="109">
        <v>24300</v>
      </c>
      <c r="H38" s="109">
        <v>24300</v>
      </c>
      <c r="I38" s="109">
        <v>26550</v>
      </c>
      <c r="J38" s="109">
        <v>27450</v>
      </c>
      <c r="K38" s="109">
        <v>27850</v>
      </c>
      <c r="L38" s="104">
        <v>29300</v>
      </c>
      <c r="M38" s="104">
        <v>31050</v>
      </c>
      <c r="N38" s="104">
        <v>32200</v>
      </c>
      <c r="O38" s="104">
        <v>34950</v>
      </c>
      <c r="P38" s="104">
        <v>34950</v>
      </c>
      <c r="Q38" s="104">
        <v>34950</v>
      </c>
      <c r="R38" s="104">
        <v>35850</v>
      </c>
      <c r="S38" s="104">
        <v>35850</v>
      </c>
      <c r="T38" s="104">
        <v>35850</v>
      </c>
      <c r="U38" s="104">
        <v>35900</v>
      </c>
      <c r="V38" s="110">
        <v>38000</v>
      </c>
      <c r="W38" s="105">
        <v>37950</v>
      </c>
      <c r="X38" s="111">
        <v>39100</v>
      </c>
      <c r="Y38" s="111">
        <v>39650</v>
      </c>
      <c r="Z38" s="111">
        <v>38900</v>
      </c>
      <c r="AA38" s="111">
        <v>38350</v>
      </c>
      <c r="AB38" s="111">
        <v>39950</v>
      </c>
      <c r="AC38" s="112">
        <v>40050</v>
      </c>
      <c r="AD38" s="112">
        <v>41950</v>
      </c>
      <c r="AE38" s="112">
        <v>44950</v>
      </c>
      <c r="AF38" s="112">
        <v>46400</v>
      </c>
      <c r="AG38" s="112">
        <v>50000</v>
      </c>
      <c r="AH38" s="117"/>
    </row>
    <row r="39" spans="2:34" ht="15" x14ac:dyDescent="0.25">
      <c r="B39" s="113" t="s">
        <v>42</v>
      </c>
      <c r="C39" s="109">
        <v>13600</v>
      </c>
      <c r="D39" s="109">
        <v>13800</v>
      </c>
      <c r="E39" s="109">
        <v>14500</v>
      </c>
      <c r="F39" s="109">
        <v>16200</v>
      </c>
      <c r="G39" s="109">
        <v>16700</v>
      </c>
      <c r="H39" s="109">
        <v>16900</v>
      </c>
      <c r="I39" s="109">
        <v>18500</v>
      </c>
      <c r="J39" s="109">
        <v>19350</v>
      </c>
      <c r="K39" s="109">
        <v>21250</v>
      </c>
      <c r="L39" s="104">
        <v>21250</v>
      </c>
      <c r="M39" s="104">
        <v>21900</v>
      </c>
      <c r="N39" s="104">
        <v>22100</v>
      </c>
      <c r="O39" s="104">
        <v>23000</v>
      </c>
      <c r="P39" s="104">
        <v>25100</v>
      </c>
      <c r="Q39" s="104">
        <v>25850</v>
      </c>
      <c r="R39" s="104">
        <v>26950</v>
      </c>
      <c r="S39" s="104">
        <v>26950</v>
      </c>
      <c r="T39" s="104">
        <v>26950</v>
      </c>
      <c r="U39" s="104">
        <v>26950</v>
      </c>
      <c r="V39" s="110">
        <v>28200</v>
      </c>
      <c r="W39" s="105">
        <v>28200</v>
      </c>
      <c r="X39" s="111">
        <v>29600</v>
      </c>
      <c r="Y39" s="111">
        <v>30500</v>
      </c>
      <c r="Z39" s="111">
        <v>31150</v>
      </c>
      <c r="AA39" s="111">
        <v>30800</v>
      </c>
      <c r="AB39" s="111">
        <v>30350</v>
      </c>
      <c r="AC39" s="112">
        <v>30000</v>
      </c>
      <c r="AD39" s="112">
        <v>31900</v>
      </c>
      <c r="AE39" s="112">
        <v>33650</v>
      </c>
      <c r="AF39" s="112">
        <v>34050</v>
      </c>
      <c r="AG39" s="112">
        <v>35500</v>
      </c>
      <c r="AH39" s="117"/>
    </row>
    <row r="40" spans="2:34" ht="15" x14ac:dyDescent="0.25">
      <c r="B40" s="113" t="s">
        <v>43</v>
      </c>
      <c r="C40" s="109">
        <v>13600</v>
      </c>
      <c r="D40" s="109">
        <v>13800</v>
      </c>
      <c r="E40" s="109">
        <v>14500</v>
      </c>
      <c r="F40" s="109">
        <v>16200</v>
      </c>
      <c r="G40" s="109">
        <v>16700</v>
      </c>
      <c r="H40" s="109">
        <v>16700</v>
      </c>
      <c r="I40" s="109">
        <v>18150</v>
      </c>
      <c r="J40" s="109">
        <v>19350</v>
      </c>
      <c r="K40" s="109">
        <v>19500</v>
      </c>
      <c r="L40" s="104">
        <v>20200</v>
      </c>
      <c r="M40" s="104">
        <v>21150</v>
      </c>
      <c r="N40" s="104">
        <v>21850</v>
      </c>
      <c r="O40" s="104">
        <v>23000</v>
      </c>
      <c r="P40" s="104">
        <v>25100</v>
      </c>
      <c r="Q40" s="104">
        <v>25850</v>
      </c>
      <c r="R40" s="104">
        <v>26950</v>
      </c>
      <c r="S40" s="104">
        <v>26950</v>
      </c>
      <c r="T40" s="104">
        <v>26950</v>
      </c>
      <c r="U40" s="104">
        <v>26950</v>
      </c>
      <c r="V40" s="110">
        <v>28200</v>
      </c>
      <c r="W40" s="105">
        <v>28200</v>
      </c>
      <c r="X40" s="111">
        <v>29600</v>
      </c>
      <c r="Y40" s="111">
        <v>30500</v>
      </c>
      <c r="Z40" s="111">
        <v>29800</v>
      </c>
      <c r="AA40" s="111">
        <v>30850</v>
      </c>
      <c r="AB40" s="111">
        <v>30650</v>
      </c>
      <c r="AC40" s="112">
        <v>30000</v>
      </c>
      <c r="AD40" s="112">
        <v>31900</v>
      </c>
      <c r="AE40" s="112">
        <v>33650</v>
      </c>
      <c r="AF40" s="112">
        <v>34050</v>
      </c>
      <c r="AG40" s="112">
        <v>35500</v>
      </c>
      <c r="AH40" s="117"/>
    </row>
    <row r="41" spans="2:34" ht="15" x14ac:dyDescent="0.25">
      <c r="B41" s="113" t="s">
        <v>44</v>
      </c>
      <c r="C41" s="109">
        <v>15100</v>
      </c>
      <c r="D41" s="109">
        <v>15100</v>
      </c>
      <c r="E41" s="109">
        <v>15600</v>
      </c>
      <c r="F41" s="109">
        <v>16700</v>
      </c>
      <c r="G41" s="109">
        <v>16700</v>
      </c>
      <c r="H41" s="109">
        <v>16700</v>
      </c>
      <c r="I41" s="109">
        <v>18150</v>
      </c>
      <c r="J41" s="109">
        <v>19350</v>
      </c>
      <c r="K41" s="109">
        <v>19500</v>
      </c>
      <c r="L41" s="104">
        <v>20200</v>
      </c>
      <c r="M41" s="104">
        <v>21150</v>
      </c>
      <c r="N41" s="104">
        <v>21850</v>
      </c>
      <c r="O41" s="104">
        <v>23000</v>
      </c>
      <c r="P41" s="104">
        <v>25100</v>
      </c>
      <c r="Q41" s="104">
        <v>25850</v>
      </c>
      <c r="R41" s="104">
        <v>26950</v>
      </c>
      <c r="S41" s="104">
        <v>27150</v>
      </c>
      <c r="T41" s="104">
        <v>28050</v>
      </c>
      <c r="U41" s="104">
        <v>28250</v>
      </c>
      <c r="V41" s="110">
        <v>29200</v>
      </c>
      <c r="W41" s="105">
        <v>29100</v>
      </c>
      <c r="X41" s="111">
        <v>30100</v>
      </c>
      <c r="Y41" s="111">
        <v>30500</v>
      </c>
      <c r="Z41" s="111">
        <v>29800</v>
      </c>
      <c r="AA41" s="111">
        <v>28800</v>
      </c>
      <c r="AB41" s="111">
        <v>30350</v>
      </c>
      <c r="AC41" s="112">
        <v>30000</v>
      </c>
      <c r="AD41" s="112">
        <v>32100</v>
      </c>
      <c r="AE41" s="112">
        <v>33650</v>
      </c>
      <c r="AF41" s="112">
        <v>34050</v>
      </c>
      <c r="AG41" s="112">
        <v>35500</v>
      </c>
      <c r="AH41" s="117"/>
    </row>
    <row r="42" spans="2:34" ht="15" x14ac:dyDescent="0.25">
      <c r="B42" s="113" t="s">
        <v>45</v>
      </c>
      <c r="C42" s="109">
        <v>14450</v>
      </c>
      <c r="D42" s="109">
        <v>14900</v>
      </c>
      <c r="E42" s="109">
        <v>15800</v>
      </c>
      <c r="F42" s="109">
        <v>17750</v>
      </c>
      <c r="G42" s="109">
        <v>18850</v>
      </c>
      <c r="H42" s="109">
        <v>18950</v>
      </c>
      <c r="I42" s="109">
        <v>20650</v>
      </c>
      <c r="J42" s="109">
        <v>22000</v>
      </c>
      <c r="K42" s="109">
        <v>22500</v>
      </c>
      <c r="L42" s="104">
        <v>23350</v>
      </c>
      <c r="M42" s="104">
        <v>24400</v>
      </c>
      <c r="N42" s="104">
        <v>24700</v>
      </c>
      <c r="O42" s="104">
        <v>26000</v>
      </c>
      <c r="P42" s="104">
        <v>27150</v>
      </c>
      <c r="Q42" s="104">
        <v>28350</v>
      </c>
      <c r="R42" s="104">
        <v>29700</v>
      </c>
      <c r="S42" s="104">
        <v>29700</v>
      </c>
      <c r="T42" s="104">
        <v>30300</v>
      </c>
      <c r="U42" s="104">
        <v>31200</v>
      </c>
      <c r="V42" s="110">
        <v>33100</v>
      </c>
      <c r="W42" s="105">
        <v>33700</v>
      </c>
      <c r="X42" s="111">
        <v>35350</v>
      </c>
      <c r="Y42" s="111">
        <v>37050</v>
      </c>
      <c r="Z42" s="111">
        <v>36700</v>
      </c>
      <c r="AA42" s="111">
        <v>36450</v>
      </c>
      <c r="AB42" s="111">
        <v>37200</v>
      </c>
      <c r="AC42" s="112">
        <v>35350</v>
      </c>
      <c r="AD42" s="112">
        <v>36650</v>
      </c>
      <c r="AE42" s="112">
        <v>39250</v>
      </c>
      <c r="AF42" s="112">
        <v>41300</v>
      </c>
      <c r="AG42" s="112">
        <v>41800</v>
      </c>
      <c r="AH42" s="117"/>
    </row>
    <row r="43" spans="2:34" ht="15" x14ac:dyDescent="0.25">
      <c r="B43" s="113" t="s">
        <v>46</v>
      </c>
      <c r="C43" s="109">
        <v>17750</v>
      </c>
      <c r="D43" s="109">
        <v>18750</v>
      </c>
      <c r="E43" s="109">
        <v>19450</v>
      </c>
      <c r="F43" s="109">
        <v>21300</v>
      </c>
      <c r="G43" s="109">
        <v>22100</v>
      </c>
      <c r="H43" s="109">
        <v>22100</v>
      </c>
      <c r="I43" s="109">
        <v>23900</v>
      </c>
      <c r="J43" s="109">
        <v>25300</v>
      </c>
      <c r="K43" s="109">
        <v>25450</v>
      </c>
      <c r="L43" s="104">
        <v>26650</v>
      </c>
      <c r="M43" s="104">
        <v>28150</v>
      </c>
      <c r="N43" s="104">
        <v>29100</v>
      </c>
      <c r="O43" s="104">
        <v>30400</v>
      </c>
      <c r="P43" s="104">
        <v>32400</v>
      </c>
      <c r="Q43" s="104">
        <v>33250</v>
      </c>
      <c r="R43" s="104">
        <v>34600</v>
      </c>
      <c r="S43" s="104">
        <v>34600</v>
      </c>
      <c r="T43" s="104">
        <v>34600</v>
      </c>
      <c r="U43" s="104">
        <v>37500</v>
      </c>
      <c r="V43" s="110">
        <v>37600</v>
      </c>
      <c r="W43" s="105">
        <v>37450</v>
      </c>
      <c r="X43" s="111">
        <v>38350</v>
      </c>
      <c r="Y43" s="111">
        <v>38850</v>
      </c>
      <c r="Z43" s="111">
        <v>37900</v>
      </c>
      <c r="AA43" s="111">
        <v>36750</v>
      </c>
      <c r="AB43" s="111">
        <v>38900</v>
      </c>
      <c r="AC43" s="112">
        <v>39100</v>
      </c>
      <c r="AD43" s="112">
        <v>38400</v>
      </c>
      <c r="AE43" s="112">
        <v>42550</v>
      </c>
      <c r="AF43" s="112">
        <v>43600</v>
      </c>
      <c r="AG43" s="112">
        <v>47050</v>
      </c>
      <c r="AH43" s="117"/>
    </row>
    <row r="44" spans="2:34" ht="15" x14ac:dyDescent="0.25">
      <c r="B44" s="113" t="s">
        <v>47</v>
      </c>
      <c r="C44" s="109">
        <v>13600</v>
      </c>
      <c r="D44" s="109">
        <v>13800</v>
      </c>
      <c r="E44" s="109">
        <v>14500</v>
      </c>
      <c r="F44" s="109">
        <v>16200</v>
      </c>
      <c r="G44" s="109">
        <v>16700</v>
      </c>
      <c r="H44" s="109">
        <v>16700</v>
      </c>
      <c r="I44" s="109">
        <v>18150</v>
      </c>
      <c r="J44" s="109">
        <v>19350</v>
      </c>
      <c r="K44" s="109">
        <v>19500</v>
      </c>
      <c r="L44" s="104">
        <v>20200</v>
      </c>
      <c r="M44" s="104">
        <v>21150</v>
      </c>
      <c r="N44" s="104">
        <v>21850</v>
      </c>
      <c r="O44" s="104">
        <v>23000</v>
      </c>
      <c r="P44" s="104">
        <v>25100</v>
      </c>
      <c r="Q44" s="104">
        <v>25850</v>
      </c>
      <c r="R44" s="104">
        <v>26950</v>
      </c>
      <c r="S44" s="104">
        <v>26950</v>
      </c>
      <c r="T44" s="104">
        <v>26950</v>
      </c>
      <c r="U44" s="104">
        <v>26950</v>
      </c>
      <c r="V44" s="110">
        <v>28200</v>
      </c>
      <c r="W44" s="105">
        <v>28200</v>
      </c>
      <c r="X44" s="111">
        <v>29600</v>
      </c>
      <c r="Y44" s="111">
        <v>30500</v>
      </c>
      <c r="Z44" s="111">
        <v>29800</v>
      </c>
      <c r="AA44" s="111">
        <v>28800</v>
      </c>
      <c r="AB44" s="111">
        <v>30350</v>
      </c>
      <c r="AC44" s="112">
        <v>30000</v>
      </c>
      <c r="AD44" s="112">
        <v>31900</v>
      </c>
      <c r="AE44" s="112">
        <v>33650</v>
      </c>
      <c r="AF44" s="112">
        <v>34050</v>
      </c>
      <c r="AG44" s="112">
        <v>35500</v>
      </c>
      <c r="AH44" s="117"/>
    </row>
    <row r="45" spans="2:34" ht="15" x14ac:dyDescent="0.25">
      <c r="B45" s="113" t="s">
        <v>48</v>
      </c>
      <c r="C45" s="109">
        <v>13600</v>
      </c>
      <c r="D45" s="109">
        <v>13800</v>
      </c>
      <c r="E45" s="109">
        <v>14500</v>
      </c>
      <c r="F45" s="109">
        <v>16200</v>
      </c>
      <c r="G45" s="109">
        <v>16700</v>
      </c>
      <c r="H45" s="109">
        <v>16700</v>
      </c>
      <c r="I45" s="109">
        <v>18150</v>
      </c>
      <c r="J45" s="109">
        <v>19350</v>
      </c>
      <c r="K45" s="109">
        <v>19500</v>
      </c>
      <c r="L45" s="104">
        <v>20200</v>
      </c>
      <c r="M45" s="104">
        <v>21150</v>
      </c>
      <c r="N45" s="104">
        <v>21850</v>
      </c>
      <c r="O45" s="104">
        <v>23000</v>
      </c>
      <c r="P45" s="104">
        <v>25100</v>
      </c>
      <c r="Q45" s="104">
        <v>25850</v>
      </c>
      <c r="R45" s="104">
        <v>26950</v>
      </c>
      <c r="S45" s="104">
        <v>26950</v>
      </c>
      <c r="T45" s="104">
        <v>26950</v>
      </c>
      <c r="U45" s="104">
        <v>26950</v>
      </c>
      <c r="V45" s="110">
        <v>28200</v>
      </c>
      <c r="W45" s="105">
        <v>28200</v>
      </c>
      <c r="X45" s="111">
        <v>29600</v>
      </c>
      <c r="Y45" s="111">
        <v>30500</v>
      </c>
      <c r="Z45" s="111">
        <v>29800</v>
      </c>
      <c r="AA45" s="111">
        <v>30150</v>
      </c>
      <c r="AB45" s="111">
        <v>30450</v>
      </c>
      <c r="AC45" s="112">
        <v>30000</v>
      </c>
      <c r="AD45" s="112">
        <v>31900</v>
      </c>
      <c r="AE45" s="112">
        <v>33650</v>
      </c>
      <c r="AF45" s="112">
        <v>34050</v>
      </c>
      <c r="AG45" s="112">
        <v>35500</v>
      </c>
      <c r="AH45" s="117"/>
    </row>
    <row r="46" spans="2:34" ht="15" x14ac:dyDescent="0.25">
      <c r="B46" s="113" t="s">
        <v>49</v>
      </c>
      <c r="C46" s="109">
        <v>13750</v>
      </c>
      <c r="D46" s="109">
        <v>13900</v>
      </c>
      <c r="E46" s="109">
        <v>14500</v>
      </c>
      <c r="F46" s="109">
        <v>16200</v>
      </c>
      <c r="G46" s="109">
        <v>16700</v>
      </c>
      <c r="H46" s="109">
        <v>16700</v>
      </c>
      <c r="I46" s="109">
        <v>18150</v>
      </c>
      <c r="J46" s="109">
        <v>19350</v>
      </c>
      <c r="K46" s="109">
        <v>19500</v>
      </c>
      <c r="L46" s="104">
        <v>20200</v>
      </c>
      <c r="M46" s="104">
        <v>21150</v>
      </c>
      <c r="N46" s="104">
        <v>21850</v>
      </c>
      <c r="O46" s="104">
        <v>23000</v>
      </c>
      <c r="P46" s="104">
        <v>25100</v>
      </c>
      <c r="Q46" s="104">
        <v>25850</v>
      </c>
      <c r="R46" s="104">
        <v>26950</v>
      </c>
      <c r="S46" s="104">
        <v>26950</v>
      </c>
      <c r="T46" s="104">
        <v>26950</v>
      </c>
      <c r="U46" s="104">
        <v>26950</v>
      </c>
      <c r="V46" s="110">
        <v>28200</v>
      </c>
      <c r="W46" s="105">
        <v>28200</v>
      </c>
      <c r="X46" s="111">
        <v>29600</v>
      </c>
      <c r="Y46" s="111">
        <v>30500</v>
      </c>
      <c r="Z46" s="111">
        <v>29800</v>
      </c>
      <c r="AA46" s="111">
        <v>28800</v>
      </c>
      <c r="AB46" s="111">
        <v>30350</v>
      </c>
      <c r="AC46" s="112">
        <v>30000</v>
      </c>
      <c r="AD46" s="112">
        <v>31900</v>
      </c>
      <c r="AE46" s="112">
        <v>33650</v>
      </c>
      <c r="AF46" s="112">
        <v>34050</v>
      </c>
      <c r="AG46" s="112">
        <v>35500</v>
      </c>
      <c r="AH46" s="117"/>
    </row>
    <row r="47" spans="2:34" ht="15" x14ac:dyDescent="0.25">
      <c r="B47" s="113" t="s">
        <v>50</v>
      </c>
      <c r="C47" s="109">
        <v>16500</v>
      </c>
      <c r="D47" s="109">
        <v>17000</v>
      </c>
      <c r="E47" s="109">
        <v>17750</v>
      </c>
      <c r="F47" s="109">
        <v>18400</v>
      </c>
      <c r="G47" s="109">
        <v>16700</v>
      </c>
      <c r="H47" s="109">
        <v>16700</v>
      </c>
      <c r="I47" s="109">
        <v>18300</v>
      </c>
      <c r="J47" s="109">
        <v>19350</v>
      </c>
      <c r="K47" s="109">
        <v>19500</v>
      </c>
      <c r="L47" s="104">
        <v>20200</v>
      </c>
      <c r="M47" s="104">
        <v>21150</v>
      </c>
      <c r="N47" s="104">
        <v>21850</v>
      </c>
      <c r="O47" s="104">
        <v>23000</v>
      </c>
      <c r="P47" s="104">
        <v>25100</v>
      </c>
      <c r="Q47" s="104">
        <v>25850</v>
      </c>
      <c r="R47" s="104">
        <v>26950</v>
      </c>
      <c r="S47" s="104">
        <v>26950</v>
      </c>
      <c r="T47" s="104">
        <v>26950</v>
      </c>
      <c r="U47" s="104">
        <v>27500</v>
      </c>
      <c r="V47" s="110">
        <v>28600</v>
      </c>
      <c r="W47" s="105">
        <v>30000</v>
      </c>
      <c r="X47" s="111">
        <v>31500</v>
      </c>
      <c r="Y47" s="111">
        <v>32600</v>
      </c>
      <c r="Z47" s="111">
        <v>31000</v>
      </c>
      <c r="AA47" s="111">
        <v>30900</v>
      </c>
      <c r="AB47" s="111">
        <v>30350</v>
      </c>
      <c r="AC47" s="112">
        <v>30000</v>
      </c>
      <c r="AD47" s="112">
        <v>32100</v>
      </c>
      <c r="AE47" s="112">
        <v>33650</v>
      </c>
      <c r="AF47" s="112">
        <v>34850</v>
      </c>
      <c r="AG47" s="112">
        <v>35500</v>
      </c>
      <c r="AH47" s="117"/>
    </row>
    <row r="48" spans="2:34" ht="15" x14ac:dyDescent="0.25">
      <c r="B48" s="113" t="s">
        <v>51</v>
      </c>
      <c r="C48" s="109">
        <v>14650</v>
      </c>
      <c r="D48" s="109">
        <v>14850</v>
      </c>
      <c r="E48" s="109">
        <v>16050</v>
      </c>
      <c r="F48" s="109">
        <v>16200</v>
      </c>
      <c r="G48" s="109">
        <v>16700</v>
      </c>
      <c r="H48" s="109">
        <v>16700</v>
      </c>
      <c r="I48" s="109">
        <v>18150</v>
      </c>
      <c r="J48" s="109">
        <v>19350</v>
      </c>
      <c r="K48" s="109">
        <v>19500</v>
      </c>
      <c r="L48" s="104">
        <v>20200</v>
      </c>
      <c r="M48" s="104">
        <v>21150</v>
      </c>
      <c r="N48" s="104">
        <v>21850</v>
      </c>
      <c r="O48" s="104">
        <v>23000</v>
      </c>
      <c r="P48" s="104">
        <v>25100</v>
      </c>
      <c r="Q48" s="104">
        <v>25850</v>
      </c>
      <c r="R48" s="104">
        <v>26950</v>
      </c>
      <c r="S48" s="104">
        <v>27150</v>
      </c>
      <c r="T48" s="104">
        <v>28050</v>
      </c>
      <c r="U48" s="104">
        <v>28250</v>
      </c>
      <c r="V48" s="110">
        <v>29200</v>
      </c>
      <c r="W48" s="105">
        <v>29100</v>
      </c>
      <c r="X48" s="111">
        <v>30550</v>
      </c>
      <c r="Y48" s="111">
        <v>32050</v>
      </c>
      <c r="Z48" s="111">
        <v>33650</v>
      </c>
      <c r="AA48" s="111">
        <v>34300</v>
      </c>
      <c r="AB48" s="111">
        <v>35300</v>
      </c>
      <c r="AC48" s="112">
        <v>35100</v>
      </c>
      <c r="AD48" s="112">
        <v>36450</v>
      </c>
      <c r="AE48" s="112">
        <v>36850</v>
      </c>
      <c r="AF48" s="112">
        <v>36850</v>
      </c>
      <c r="AG48" s="112">
        <v>37750</v>
      </c>
      <c r="AH48" s="117"/>
    </row>
    <row r="49" spans="2:34" ht="15" x14ac:dyDescent="0.25">
      <c r="B49" s="113" t="s">
        <v>52</v>
      </c>
      <c r="C49" s="109">
        <v>18050</v>
      </c>
      <c r="D49" s="109">
        <v>18050</v>
      </c>
      <c r="E49" s="109">
        <v>19300</v>
      </c>
      <c r="F49" s="109">
        <v>20500</v>
      </c>
      <c r="G49" s="109">
        <v>16850</v>
      </c>
      <c r="H49" s="109">
        <v>17100</v>
      </c>
      <c r="I49" s="109">
        <v>21400</v>
      </c>
      <c r="J49" s="109">
        <v>22750</v>
      </c>
      <c r="K49" s="109">
        <v>22750</v>
      </c>
      <c r="L49" s="104">
        <v>22750</v>
      </c>
      <c r="M49" s="104">
        <v>22750</v>
      </c>
      <c r="N49" s="104">
        <v>22850</v>
      </c>
      <c r="O49" s="104">
        <v>23650</v>
      </c>
      <c r="P49" s="104">
        <v>25100</v>
      </c>
      <c r="Q49" s="104">
        <v>25850</v>
      </c>
      <c r="R49" s="104">
        <v>26950</v>
      </c>
      <c r="S49" s="104">
        <v>26950</v>
      </c>
      <c r="T49" s="104">
        <v>26950</v>
      </c>
      <c r="U49" s="104">
        <v>27650</v>
      </c>
      <c r="V49" s="110">
        <v>28950</v>
      </c>
      <c r="W49" s="105">
        <v>28950</v>
      </c>
      <c r="X49" s="111">
        <v>30350</v>
      </c>
      <c r="Y49" s="111">
        <v>31850</v>
      </c>
      <c r="Z49" s="111">
        <v>33000</v>
      </c>
      <c r="AA49" s="111">
        <v>33100</v>
      </c>
      <c r="AB49" s="111">
        <v>33850</v>
      </c>
      <c r="AC49" s="112">
        <v>35300</v>
      </c>
      <c r="AD49" s="112">
        <v>34500</v>
      </c>
      <c r="AE49" s="112">
        <v>35350</v>
      </c>
      <c r="AF49" s="112">
        <v>36750</v>
      </c>
      <c r="AG49" s="112">
        <v>36350</v>
      </c>
      <c r="AH49" s="117"/>
    </row>
    <row r="50" spans="2:34" ht="15" x14ac:dyDescent="0.25">
      <c r="B50" s="113" t="s">
        <v>53</v>
      </c>
      <c r="C50" s="109">
        <v>13600</v>
      </c>
      <c r="D50" s="109">
        <v>13800</v>
      </c>
      <c r="E50" s="109">
        <v>14600</v>
      </c>
      <c r="F50" s="109">
        <v>16200</v>
      </c>
      <c r="G50" s="109">
        <v>16700</v>
      </c>
      <c r="H50" s="109">
        <v>16700</v>
      </c>
      <c r="I50" s="109">
        <v>18150</v>
      </c>
      <c r="J50" s="109">
        <v>19350</v>
      </c>
      <c r="K50" s="109">
        <v>19500</v>
      </c>
      <c r="L50" s="104">
        <v>20200</v>
      </c>
      <c r="M50" s="104">
        <v>21150</v>
      </c>
      <c r="N50" s="104">
        <v>21850</v>
      </c>
      <c r="O50" s="104">
        <v>23000</v>
      </c>
      <c r="P50" s="104">
        <v>25100</v>
      </c>
      <c r="Q50" s="104">
        <v>25850</v>
      </c>
      <c r="R50" s="104">
        <v>26950</v>
      </c>
      <c r="S50" s="104">
        <v>26950</v>
      </c>
      <c r="T50" s="104">
        <v>26950</v>
      </c>
      <c r="U50" s="104">
        <v>26950</v>
      </c>
      <c r="V50" s="110">
        <v>28200</v>
      </c>
      <c r="W50" s="105">
        <v>28200</v>
      </c>
      <c r="X50" s="111">
        <v>29600</v>
      </c>
      <c r="Y50" s="111">
        <v>30500</v>
      </c>
      <c r="Z50" s="111">
        <v>29800</v>
      </c>
      <c r="AA50" s="111">
        <v>28800</v>
      </c>
      <c r="AB50" s="111">
        <v>30350</v>
      </c>
      <c r="AC50" s="112">
        <v>30000</v>
      </c>
      <c r="AD50" s="112">
        <v>31900</v>
      </c>
      <c r="AE50" s="112">
        <v>33650</v>
      </c>
      <c r="AF50" s="112">
        <v>34050</v>
      </c>
      <c r="AG50" s="112">
        <v>35500</v>
      </c>
      <c r="AH50" s="117"/>
    </row>
    <row r="51" spans="2:34" ht="15" x14ac:dyDescent="0.25">
      <c r="B51" s="113" t="s">
        <v>54</v>
      </c>
      <c r="C51" s="109">
        <v>17300</v>
      </c>
      <c r="D51" s="109">
        <v>17800</v>
      </c>
      <c r="E51" s="109">
        <v>18550</v>
      </c>
      <c r="F51" s="109">
        <v>19250</v>
      </c>
      <c r="G51" s="109">
        <v>16700</v>
      </c>
      <c r="H51" s="109">
        <v>16700</v>
      </c>
      <c r="I51" s="109">
        <v>18150</v>
      </c>
      <c r="J51" s="109">
        <v>19350</v>
      </c>
      <c r="K51" s="109">
        <v>19500</v>
      </c>
      <c r="L51" s="104">
        <v>20200</v>
      </c>
      <c r="M51" s="104">
        <v>21150</v>
      </c>
      <c r="N51" s="104">
        <v>21850</v>
      </c>
      <c r="O51" s="104">
        <v>23000</v>
      </c>
      <c r="P51" s="104">
        <v>25100</v>
      </c>
      <c r="Q51" s="104">
        <v>25850</v>
      </c>
      <c r="R51" s="104">
        <v>26950</v>
      </c>
      <c r="S51" s="104">
        <v>26950</v>
      </c>
      <c r="T51" s="104">
        <v>26950</v>
      </c>
      <c r="U51" s="104">
        <v>26950</v>
      </c>
      <c r="V51" s="110">
        <v>28200</v>
      </c>
      <c r="W51" s="105">
        <v>28200</v>
      </c>
      <c r="X51" s="111">
        <v>29600</v>
      </c>
      <c r="Y51" s="111">
        <v>30500</v>
      </c>
      <c r="Z51" s="111">
        <v>29800</v>
      </c>
      <c r="AA51" s="111">
        <v>28800</v>
      </c>
      <c r="AB51" s="111">
        <v>30350</v>
      </c>
      <c r="AC51" s="112">
        <v>30000</v>
      </c>
      <c r="AD51" s="112">
        <v>31900</v>
      </c>
      <c r="AE51" s="112">
        <v>33650</v>
      </c>
      <c r="AF51" s="112">
        <v>34050</v>
      </c>
      <c r="AG51" s="112">
        <v>35500</v>
      </c>
      <c r="AH51" s="117"/>
    </row>
    <row r="52" spans="2:34" ht="15" x14ac:dyDescent="0.25">
      <c r="B52" s="113" t="s">
        <v>55</v>
      </c>
      <c r="C52" s="109">
        <v>13600</v>
      </c>
      <c r="D52" s="109">
        <v>13800</v>
      </c>
      <c r="E52" s="109">
        <v>14500</v>
      </c>
      <c r="F52" s="109">
        <v>16200</v>
      </c>
      <c r="G52" s="109">
        <v>16900</v>
      </c>
      <c r="H52" s="109">
        <v>17000</v>
      </c>
      <c r="I52" s="109">
        <v>18550</v>
      </c>
      <c r="J52" s="109">
        <v>19850</v>
      </c>
      <c r="K52" s="109">
        <v>20350</v>
      </c>
      <c r="L52" s="104">
        <v>21150</v>
      </c>
      <c r="M52" s="104">
        <v>21650</v>
      </c>
      <c r="N52" s="104">
        <v>22100</v>
      </c>
      <c r="O52" s="104">
        <v>23450</v>
      </c>
      <c r="P52" s="104">
        <v>25100</v>
      </c>
      <c r="Q52" s="104">
        <v>25850</v>
      </c>
      <c r="R52" s="104">
        <v>26950</v>
      </c>
      <c r="S52" s="104">
        <v>26950</v>
      </c>
      <c r="T52" s="104">
        <v>26950</v>
      </c>
      <c r="U52" s="104">
        <v>26950</v>
      </c>
      <c r="V52" s="110">
        <v>28200</v>
      </c>
      <c r="W52" s="105">
        <v>28200</v>
      </c>
      <c r="X52" s="111">
        <v>29600</v>
      </c>
      <c r="Y52" s="111">
        <v>30500</v>
      </c>
      <c r="Z52" s="111">
        <v>29800</v>
      </c>
      <c r="AA52" s="111">
        <v>28800</v>
      </c>
      <c r="AB52" s="111">
        <v>30350</v>
      </c>
      <c r="AC52" s="112">
        <v>30000</v>
      </c>
      <c r="AD52" s="112">
        <v>31900</v>
      </c>
      <c r="AE52" s="112">
        <v>33650</v>
      </c>
      <c r="AF52" s="112">
        <v>34050</v>
      </c>
      <c r="AG52" s="112">
        <v>35500</v>
      </c>
      <c r="AH52" s="117"/>
    </row>
    <row r="53" spans="2:34" ht="15" x14ac:dyDescent="0.25">
      <c r="B53" s="113" t="s">
        <v>56</v>
      </c>
      <c r="C53" s="109">
        <v>13600</v>
      </c>
      <c r="D53" s="109">
        <v>13800</v>
      </c>
      <c r="E53" s="109">
        <v>14500</v>
      </c>
      <c r="F53" s="109">
        <v>16200</v>
      </c>
      <c r="G53" s="109">
        <v>16700</v>
      </c>
      <c r="H53" s="109">
        <v>16700</v>
      </c>
      <c r="I53" s="109">
        <v>18150</v>
      </c>
      <c r="J53" s="109">
        <v>19350</v>
      </c>
      <c r="K53" s="109">
        <v>19500</v>
      </c>
      <c r="L53" s="104">
        <v>20200</v>
      </c>
      <c r="M53" s="104">
        <v>21150</v>
      </c>
      <c r="N53" s="104">
        <v>21850</v>
      </c>
      <c r="O53" s="104">
        <v>23000</v>
      </c>
      <c r="P53" s="104">
        <v>25100</v>
      </c>
      <c r="Q53" s="104">
        <v>25850</v>
      </c>
      <c r="R53" s="104">
        <v>26950</v>
      </c>
      <c r="S53" s="104">
        <v>26950</v>
      </c>
      <c r="T53" s="104">
        <v>26950</v>
      </c>
      <c r="U53" s="104">
        <v>26950</v>
      </c>
      <c r="V53" s="110">
        <v>28200</v>
      </c>
      <c r="W53" s="105">
        <v>28200</v>
      </c>
      <c r="X53" s="111">
        <v>29600</v>
      </c>
      <c r="Y53" s="111">
        <v>30500</v>
      </c>
      <c r="Z53" s="111">
        <v>29800</v>
      </c>
      <c r="AA53" s="111">
        <v>28800</v>
      </c>
      <c r="AB53" s="111">
        <v>30350</v>
      </c>
      <c r="AC53" s="112">
        <v>30000</v>
      </c>
      <c r="AD53" s="112">
        <v>31900</v>
      </c>
      <c r="AE53" s="112">
        <v>33650</v>
      </c>
      <c r="AF53" s="112">
        <v>34050</v>
      </c>
      <c r="AG53" s="112">
        <v>35500</v>
      </c>
      <c r="AH53" s="117"/>
    </row>
    <row r="54" spans="2:34" ht="15" x14ac:dyDescent="0.25">
      <c r="B54" s="113" t="s">
        <v>57</v>
      </c>
      <c r="C54" s="109">
        <v>17300</v>
      </c>
      <c r="D54" s="109">
        <v>17800</v>
      </c>
      <c r="E54" s="109">
        <v>18550</v>
      </c>
      <c r="F54" s="109">
        <v>19250</v>
      </c>
      <c r="G54" s="109">
        <v>17650</v>
      </c>
      <c r="H54" s="109">
        <v>17650</v>
      </c>
      <c r="I54" s="109">
        <v>18650</v>
      </c>
      <c r="J54" s="109">
        <v>20500</v>
      </c>
      <c r="K54" s="109">
        <v>21950</v>
      </c>
      <c r="L54" s="104">
        <v>22550</v>
      </c>
      <c r="M54" s="104">
        <v>23050</v>
      </c>
      <c r="N54" s="104">
        <v>23650</v>
      </c>
      <c r="O54" s="104">
        <v>24700</v>
      </c>
      <c r="P54" s="104">
        <v>26850</v>
      </c>
      <c r="Q54" s="104">
        <v>29100</v>
      </c>
      <c r="R54" s="104">
        <v>29750</v>
      </c>
      <c r="S54" s="104">
        <v>30150</v>
      </c>
      <c r="T54" s="104">
        <v>30150</v>
      </c>
      <c r="U54" s="104">
        <v>30700</v>
      </c>
      <c r="V54" s="110">
        <v>31650</v>
      </c>
      <c r="W54" s="105">
        <v>31650</v>
      </c>
      <c r="X54" s="111">
        <v>33200</v>
      </c>
      <c r="Y54" s="111">
        <v>34150</v>
      </c>
      <c r="Z54" s="111">
        <v>34950</v>
      </c>
      <c r="AA54" s="111">
        <v>35800</v>
      </c>
      <c r="AB54" s="111">
        <v>37600</v>
      </c>
      <c r="AC54" s="112">
        <v>37050</v>
      </c>
      <c r="AD54" s="112">
        <v>36650</v>
      </c>
      <c r="AE54" s="112">
        <v>39650</v>
      </c>
      <c r="AF54" s="112">
        <v>39300</v>
      </c>
      <c r="AG54" s="112">
        <v>38150</v>
      </c>
      <c r="AH54" s="117"/>
    </row>
    <row r="55" spans="2:34" ht="15" x14ac:dyDescent="0.25">
      <c r="B55" s="113" t="s">
        <v>58</v>
      </c>
      <c r="C55" s="109">
        <v>14500</v>
      </c>
      <c r="D55" s="109">
        <v>14950</v>
      </c>
      <c r="E55" s="109">
        <v>15600</v>
      </c>
      <c r="F55" s="109">
        <v>20450</v>
      </c>
      <c r="G55" s="109">
        <v>20450</v>
      </c>
      <c r="H55" s="109">
        <v>20450</v>
      </c>
      <c r="I55" s="109">
        <v>20450</v>
      </c>
      <c r="J55" s="109">
        <v>20800</v>
      </c>
      <c r="K55" s="109">
        <v>21050</v>
      </c>
      <c r="L55" s="104">
        <v>21750</v>
      </c>
      <c r="M55" s="104">
        <v>22950</v>
      </c>
      <c r="N55" s="104">
        <v>24250</v>
      </c>
      <c r="O55" s="104">
        <v>26650</v>
      </c>
      <c r="P55" s="104">
        <v>30700</v>
      </c>
      <c r="Q55" s="104">
        <v>32200</v>
      </c>
      <c r="R55" s="104">
        <v>33550</v>
      </c>
      <c r="S55" s="104">
        <v>35850</v>
      </c>
      <c r="T55" s="104">
        <v>35850</v>
      </c>
      <c r="U55" s="104">
        <v>35900</v>
      </c>
      <c r="V55" s="110">
        <v>38000</v>
      </c>
      <c r="W55" s="105">
        <v>37950</v>
      </c>
      <c r="X55" s="111">
        <v>39100</v>
      </c>
      <c r="Y55" s="111">
        <v>39650</v>
      </c>
      <c r="Z55" s="111">
        <v>38900</v>
      </c>
      <c r="AA55" s="111">
        <v>38350</v>
      </c>
      <c r="AB55" s="111">
        <v>39950</v>
      </c>
      <c r="AC55" s="112">
        <v>40050</v>
      </c>
      <c r="AD55" s="112">
        <v>41950</v>
      </c>
      <c r="AE55" s="112">
        <v>44950</v>
      </c>
      <c r="AF55" s="112">
        <v>46400</v>
      </c>
      <c r="AG55" s="112">
        <v>50000</v>
      </c>
      <c r="AH55" s="117"/>
    </row>
    <row r="56" spans="2:34" ht="15" x14ac:dyDescent="0.25">
      <c r="B56" s="113" t="s">
        <v>59</v>
      </c>
      <c r="C56" s="109">
        <v>13600</v>
      </c>
      <c r="D56" s="109">
        <v>13800</v>
      </c>
      <c r="E56" s="109">
        <v>14500</v>
      </c>
      <c r="F56" s="109">
        <v>16200</v>
      </c>
      <c r="G56" s="109">
        <v>16700</v>
      </c>
      <c r="H56" s="109">
        <v>16700</v>
      </c>
      <c r="I56" s="109">
        <v>18150</v>
      </c>
      <c r="J56" s="109">
        <v>19350</v>
      </c>
      <c r="K56" s="109">
        <v>19500</v>
      </c>
      <c r="L56" s="104">
        <v>20200</v>
      </c>
      <c r="M56" s="104">
        <v>21150</v>
      </c>
      <c r="N56" s="104">
        <v>21850</v>
      </c>
      <c r="O56" s="104">
        <v>23000</v>
      </c>
      <c r="P56" s="104">
        <v>25100</v>
      </c>
      <c r="Q56" s="104">
        <v>25850</v>
      </c>
      <c r="R56" s="104">
        <v>26950</v>
      </c>
      <c r="S56" s="104">
        <v>26950</v>
      </c>
      <c r="T56" s="104">
        <v>26950</v>
      </c>
      <c r="U56" s="104">
        <v>26950</v>
      </c>
      <c r="V56" s="110">
        <v>28200</v>
      </c>
      <c r="W56" s="105">
        <v>28200</v>
      </c>
      <c r="X56" s="111">
        <v>29600</v>
      </c>
      <c r="Y56" s="111">
        <v>30500</v>
      </c>
      <c r="Z56" s="111">
        <v>29800</v>
      </c>
      <c r="AA56" s="111">
        <v>28800</v>
      </c>
      <c r="AB56" s="111">
        <v>30500</v>
      </c>
      <c r="AC56" s="112">
        <v>30000</v>
      </c>
      <c r="AD56" s="112">
        <v>31900</v>
      </c>
      <c r="AE56" s="112">
        <v>33650</v>
      </c>
      <c r="AF56" s="112">
        <v>34050</v>
      </c>
      <c r="AG56" s="112">
        <v>35500</v>
      </c>
      <c r="AH56" s="117"/>
    </row>
    <row r="57" spans="2:34" ht="15" x14ac:dyDescent="0.25">
      <c r="B57" s="113" t="s">
        <v>60</v>
      </c>
      <c r="C57" s="109">
        <v>20100</v>
      </c>
      <c r="D57" s="109">
        <v>20800</v>
      </c>
      <c r="E57" s="109">
        <v>22350</v>
      </c>
      <c r="F57" s="109">
        <v>30600</v>
      </c>
      <c r="G57" s="109">
        <v>31250</v>
      </c>
      <c r="H57" s="109">
        <v>32850</v>
      </c>
      <c r="I57" s="109">
        <v>34200</v>
      </c>
      <c r="J57" s="109">
        <v>36650</v>
      </c>
      <c r="K57" s="109">
        <v>36650</v>
      </c>
      <c r="L57" s="104">
        <v>38200</v>
      </c>
      <c r="M57" s="104">
        <v>39800</v>
      </c>
      <c r="N57" s="104">
        <v>41300</v>
      </c>
      <c r="O57" s="104">
        <v>43900</v>
      </c>
      <c r="P57" s="104">
        <v>45300</v>
      </c>
      <c r="Q57" s="104">
        <v>46000</v>
      </c>
      <c r="R57" s="104">
        <v>48800</v>
      </c>
      <c r="S57" s="104">
        <v>48800</v>
      </c>
      <c r="T57" s="104">
        <v>48800</v>
      </c>
      <c r="U57" s="104">
        <v>48800</v>
      </c>
      <c r="V57" s="110">
        <v>48800</v>
      </c>
      <c r="W57" s="105">
        <v>47700</v>
      </c>
      <c r="X57" s="111">
        <v>50050</v>
      </c>
      <c r="Y57" s="111">
        <v>52000</v>
      </c>
      <c r="Z57" s="111">
        <v>52900</v>
      </c>
      <c r="AA57" s="111">
        <v>51300</v>
      </c>
      <c r="AB57" s="111">
        <v>48750</v>
      </c>
      <c r="AC57" s="112">
        <v>48450</v>
      </c>
      <c r="AD57" s="112">
        <v>49000</v>
      </c>
      <c r="AE57" s="112">
        <v>53950</v>
      </c>
      <c r="AF57" s="112">
        <v>51700</v>
      </c>
      <c r="AG57" s="112">
        <v>55250</v>
      </c>
      <c r="AH57" s="117"/>
    </row>
    <row r="58" spans="2:34" ht="15" x14ac:dyDescent="0.25">
      <c r="B58" s="113" t="s">
        <v>61</v>
      </c>
      <c r="C58" s="109">
        <v>13600</v>
      </c>
      <c r="D58" s="109">
        <v>13800</v>
      </c>
      <c r="E58" s="109">
        <v>14500</v>
      </c>
      <c r="F58" s="109">
        <v>16200</v>
      </c>
      <c r="G58" s="109">
        <v>16700</v>
      </c>
      <c r="H58" s="109">
        <v>16700</v>
      </c>
      <c r="I58" s="109">
        <v>18150</v>
      </c>
      <c r="J58" s="109">
        <v>19350</v>
      </c>
      <c r="K58" s="109">
        <v>19500</v>
      </c>
      <c r="L58" s="104">
        <v>20200</v>
      </c>
      <c r="M58" s="104">
        <v>21150</v>
      </c>
      <c r="N58" s="104">
        <v>21850</v>
      </c>
      <c r="O58" s="104">
        <v>23000</v>
      </c>
      <c r="P58" s="104">
        <v>25100</v>
      </c>
      <c r="Q58" s="104">
        <v>25850</v>
      </c>
      <c r="R58" s="104">
        <v>26950</v>
      </c>
      <c r="S58" s="104">
        <v>26950</v>
      </c>
      <c r="T58" s="104">
        <v>26950</v>
      </c>
      <c r="U58" s="104">
        <v>26950</v>
      </c>
      <c r="V58" s="110">
        <v>28200</v>
      </c>
      <c r="W58" s="105">
        <v>28200</v>
      </c>
      <c r="X58" s="111">
        <v>29600</v>
      </c>
      <c r="Y58" s="111">
        <v>30500</v>
      </c>
      <c r="Z58" s="111">
        <v>29800</v>
      </c>
      <c r="AA58" s="111">
        <v>28800</v>
      </c>
      <c r="AB58" s="111">
        <v>30350</v>
      </c>
      <c r="AC58" s="112">
        <v>30000</v>
      </c>
      <c r="AD58" s="112">
        <v>31900</v>
      </c>
      <c r="AE58" s="112">
        <v>33650</v>
      </c>
      <c r="AF58" s="112">
        <v>34050</v>
      </c>
      <c r="AG58" s="112">
        <v>35500</v>
      </c>
      <c r="AH58" s="117"/>
    </row>
    <row r="59" spans="2:34" ht="15" x14ac:dyDescent="0.25">
      <c r="B59" s="113" t="s">
        <v>62</v>
      </c>
      <c r="C59" s="109">
        <v>13600</v>
      </c>
      <c r="D59" s="109">
        <v>13800</v>
      </c>
      <c r="E59" s="109">
        <v>14500</v>
      </c>
      <c r="F59" s="109">
        <v>16200</v>
      </c>
      <c r="G59" s="109">
        <v>16700</v>
      </c>
      <c r="H59" s="109">
        <v>16700</v>
      </c>
      <c r="I59" s="109">
        <v>18150</v>
      </c>
      <c r="J59" s="109">
        <v>19350</v>
      </c>
      <c r="K59" s="109">
        <v>19500</v>
      </c>
      <c r="L59" s="104">
        <v>20200</v>
      </c>
      <c r="M59" s="104">
        <v>21150</v>
      </c>
      <c r="N59" s="104">
        <v>21850</v>
      </c>
      <c r="O59" s="104">
        <v>23000</v>
      </c>
      <c r="P59" s="104">
        <v>25100</v>
      </c>
      <c r="Q59" s="104">
        <v>25850</v>
      </c>
      <c r="R59" s="104">
        <v>26950</v>
      </c>
      <c r="S59" s="104">
        <v>26950</v>
      </c>
      <c r="T59" s="104">
        <v>26950</v>
      </c>
      <c r="U59" s="104">
        <v>26950</v>
      </c>
      <c r="V59" s="110">
        <v>28200</v>
      </c>
      <c r="W59" s="105">
        <v>28200</v>
      </c>
      <c r="X59" s="111">
        <v>29600</v>
      </c>
      <c r="Y59" s="111">
        <v>30500</v>
      </c>
      <c r="Z59" s="111">
        <v>29800</v>
      </c>
      <c r="AA59" s="111">
        <v>28800</v>
      </c>
      <c r="AB59" s="111">
        <v>30350</v>
      </c>
      <c r="AC59" s="112">
        <v>30000</v>
      </c>
      <c r="AD59" s="112">
        <v>31900</v>
      </c>
      <c r="AE59" s="112">
        <v>33650</v>
      </c>
      <c r="AF59" s="112">
        <v>34050</v>
      </c>
      <c r="AG59" s="112">
        <v>35500</v>
      </c>
      <c r="AH59" s="117"/>
    </row>
    <row r="60" spans="2:34" ht="15" x14ac:dyDescent="0.25">
      <c r="B60" s="113" t="s">
        <v>63</v>
      </c>
      <c r="C60" s="109">
        <v>18050</v>
      </c>
      <c r="D60" s="109">
        <v>18050</v>
      </c>
      <c r="E60" s="109">
        <v>19300</v>
      </c>
      <c r="F60" s="109">
        <v>19650</v>
      </c>
      <c r="G60" s="109">
        <v>17900</v>
      </c>
      <c r="H60" s="109">
        <v>18150</v>
      </c>
      <c r="I60" s="109">
        <v>20900</v>
      </c>
      <c r="J60" s="109">
        <v>22000</v>
      </c>
      <c r="K60" s="109">
        <v>22000</v>
      </c>
      <c r="L60" s="104">
        <v>22000</v>
      </c>
      <c r="M60" s="104">
        <v>22550</v>
      </c>
      <c r="N60" s="104">
        <v>22550</v>
      </c>
      <c r="O60" s="104">
        <v>23000</v>
      </c>
      <c r="P60" s="104">
        <v>25100</v>
      </c>
      <c r="Q60" s="104">
        <v>25850</v>
      </c>
      <c r="R60" s="104">
        <v>26950</v>
      </c>
      <c r="S60" s="104">
        <v>26950</v>
      </c>
      <c r="T60" s="104">
        <v>27000</v>
      </c>
      <c r="U60" s="104">
        <v>28400</v>
      </c>
      <c r="V60" s="110">
        <v>28400</v>
      </c>
      <c r="W60" s="105">
        <v>28250</v>
      </c>
      <c r="X60" s="111">
        <v>29650</v>
      </c>
      <c r="Y60" s="111">
        <v>31100</v>
      </c>
      <c r="Z60" s="111">
        <v>32650</v>
      </c>
      <c r="AA60" s="111">
        <v>34250</v>
      </c>
      <c r="AB60" s="111">
        <v>36250</v>
      </c>
      <c r="AC60" s="112">
        <v>38050</v>
      </c>
      <c r="AD60" s="112">
        <v>39050</v>
      </c>
      <c r="AE60" s="112">
        <v>39400</v>
      </c>
      <c r="AF60" s="112">
        <v>39400</v>
      </c>
      <c r="AG60" s="112">
        <v>41700</v>
      </c>
      <c r="AH60" s="117"/>
    </row>
    <row r="61" spans="2:34" ht="15" x14ac:dyDescent="0.25">
      <c r="B61" s="113" t="s">
        <v>64</v>
      </c>
      <c r="C61" s="109">
        <v>13600</v>
      </c>
      <c r="D61" s="109">
        <v>13800</v>
      </c>
      <c r="E61" s="109">
        <v>14500</v>
      </c>
      <c r="F61" s="109">
        <v>16200</v>
      </c>
      <c r="G61" s="109">
        <v>16700</v>
      </c>
      <c r="H61" s="109">
        <v>16700</v>
      </c>
      <c r="I61" s="109">
        <v>18150</v>
      </c>
      <c r="J61" s="109">
        <v>19350</v>
      </c>
      <c r="K61" s="109">
        <v>19500</v>
      </c>
      <c r="L61" s="104">
        <v>20200</v>
      </c>
      <c r="M61" s="104">
        <v>21150</v>
      </c>
      <c r="N61" s="104">
        <v>21850</v>
      </c>
      <c r="O61" s="104">
        <v>23000</v>
      </c>
      <c r="P61" s="104">
        <v>25100</v>
      </c>
      <c r="Q61" s="104">
        <v>25850</v>
      </c>
      <c r="R61" s="104">
        <v>26950</v>
      </c>
      <c r="S61" s="104">
        <v>26950</v>
      </c>
      <c r="T61" s="104">
        <v>26950</v>
      </c>
      <c r="U61" s="104">
        <v>26950</v>
      </c>
      <c r="V61" s="110">
        <v>28200</v>
      </c>
      <c r="W61" s="105">
        <v>28200</v>
      </c>
      <c r="X61" s="111">
        <v>29600</v>
      </c>
      <c r="Y61" s="111">
        <v>30500</v>
      </c>
      <c r="Z61" s="111">
        <v>29800</v>
      </c>
      <c r="AA61" s="111">
        <v>28800</v>
      </c>
      <c r="AB61" s="111">
        <v>30350</v>
      </c>
      <c r="AC61" s="112">
        <v>30000</v>
      </c>
      <c r="AD61" s="112">
        <v>31900</v>
      </c>
      <c r="AE61" s="112">
        <v>33650</v>
      </c>
      <c r="AF61" s="112">
        <v>34050</v>
      </c>
      <c r="AG61" s="112">
        <v>35500</v>
      </c>
      <c r="AH61" s="117"/>
    </row>
    <row r="62" spans="2:34" ht="15" x14ac:dyDescent="0.25">
      <c r="B62" s="113" t="s">
        <v>65</v>
      </c>
      <c r="C62" s="109">
        <v>19600</v>
      </c>
      <c r="D62" s="109">
        <v>20250</v>
      </c>
      <c r="E62" s="109">
        <v>21800</v>
      </c>
      <c r="F62" s="109">
        <v>21350</v>
      </c>
      <c r="G62" s="109">
        <v>21350</v>
      </c>
      <c r="H62" s="109">
        <v>21350</v>
      </c>
      <c r="I62" s="109">
        <v>23150</v>
      </c>
      <c r="J62" s="109">
        <v>24850</v>
      </c>
      <c r="K62" s="109">
        <v>24850</v>
      </c>
      <c r="L62" s="104">
        <v>26150</v>
      </c>
      <c r="M62" s="104">
        <v>27150</v>
      </c>
      <c r="N62" s="104">
        <v>28000</v>
      </c>
      <c r="O62" s="104">
        <v>30750</v>
      </c>
      <c r="P62" s="104">
        <v>32800</v>
      </c>
      <c r="Q62" s="104">
        <v>33700</v>
      </c>
      <c r="R62" s="104">
        <v>36350</v>
      </c>
      <c r="S62" s="104">
        <v>36350</v>
      </c>
      <c r="T62" s="104">
        <v>36800</v>
      </c>
      <c r="U62" s="104">
        <v>37850</v>
      </c>
      <c r="V62" s="110">
        <v>40300</v>
      </c>
      <c r="W62" s="105">
        <v>39950</v>
      </c>
      <c r="X62" s="111">
        <v>40050</v>
      </c>
      <c r="Y62" s="111">
        <v>40600</v>
      </c>
      <c r="Z62" s="111">
        <v>39600</v>
      </c>
      <c r="AA62" s="111">
        <v>38750</v>
      </c>
      <c r="AB62" s="111">
        <v>39400</v>
      </c>
      <c r="AC62" s="112">
        <v>38250</v>
      </c>
      <c r="AD62" s="112">
        <v>39650</v>
      </c>
      <c r="AE62" s="112">
        <v>43350</v>
      </c>
      <c r="AF62" s="112">
        <v>43050</v>
      </c>
      <c r="AG62" s="112">
        <v>43600</v>
      </c>
      <c r="AH62" s="117"/>
    </row>
    <row r="63" spans="2:34" ht="15" x14ac:dyDescent="0.25">
      <c r="B63" s="113" t="s">
        <v>66</v>
      </c>
      <c r="C63" s="109">
        <v>13600</v>
      </c>
      <c r="D63" s="109">
        <v>13800</v>
      </c>
      <c r="E63" s="109">
        <v>14500</v>
      </c>
      <c r="F63" s="109">
        <v>16200</v>
      </c>
      <c r="G63" s="109">
        <v>16700</v>
      </c>
      <c r="H63" s="109">
        <v>16700</v>
      </c>
      <c r="I63" s="109">
        <v>18150</v>
      </c>
      <c r="J63" s="109">
        <v>19350</v>
      </c>
      <c r="K63" s="109">
        <v>19500</v>
      </c>
      <c r="L63" s="104">
        <v>20200</v>
      </c>
      <c r="M63" s="104">
        <v>21150</v>
      </c>
      <c r="N63" s="104">
        <v>21850</v>
      </c>
      <c r="O63" s="104">
        <v>23000</v>
      </c>
      <c r="P63" s="104">
        <v>25100</v>
      </c>
      <c r="Q63" s="104">
        <v>25850</v>
      </c>
      <c r="R63" s="104">
        <v>26950</v>
      </c>
      <c r="S63" s="104">
        <v>26950</v>
      </c>
      <c r="T63" s="104">
        <v>26950</v>
      </c>
      <c r="U63" s="104">
        <v>26950</v>
      </c>
      <c r="V63" s="110">
        <v>28200</v>
      </c>
      <c r="W63" s="105">
        <v>28200</v>
      </c>
      <c r="X63" s="111">
        <v>29600</v>
      </c>
      <c r="Y63" s="111">
        <v>30500</v>
      </c>
      <c r="Z63" s="111">
        <v>29800</v>
      </c>
      <c r="AA63" s="111">
        <v>28800</v>
      </c>
      <c r="AB63" s="111">
        <v>30350</v>
      </c>
      <c r="AC63" s="112">
        <v>30000</v>
      </c>
      <c r="AD63" s="112">
        <v>31900</v>
      </c>
      <c r="AE63" s="112">
        <v>33650</v>
      </c>
      <c r="AF63" s="112">
        <v>34050</v>
      </c>
      <c r="AG63" s="112">
        <v>35500</v>
      </c>
      <c r="AH63" s="117"/>
    </row>
    <row r="64" spans="2:34" ht="15" x14ac:dyDescent="0.25">
      <c r="B64" s="113" t="s">
        <v>67</v>
      </c>
      <c r="C64" s="109">
        <v>14150</v>
      </c>
      <c r="D64" s="109">
        <v>14350</v>
      </c>
      <c r="E64" s="109">
        <v>15500</v>
      </c>
      <c r="F64" s="109">
        <v>16650</v>
      </c>
      <c r="G64" s="109">
        <v>16700</v>
      </c>
      <c r="H64" s="109">
        <v>16700</v>
      </c>
      <c r="I64" s="109">
        <v>18150</v>
      </c>
      <c r="J64" s="109">
        <v>19350</v>
      </c>
      <c r="K64" s="109">
        <v>19500</v>
      </c>
      <c r="L64" s="104">
        <v>20200</v>
      </c>
      <c r="M64" s="104">
        <v>21150</v>
      </c>
      <c r="N64" s="104">
        <v>21850</v>
      </c>
      <c r="O64" s="104">
        <v>23000</v>
      </c>
      <c r="P64" s="104">
        <v>25100</v>
      </c>
      <c r="Q64" s="104">
        <v>25850</v>
      </c>
      <c r="R64" s="104">
        <v>26950</v>
      </c>
      <c r="S64" s="104">
        <v>26950</v>
      </c>
      <c r="T64" s="104">
        <v>26950</v>
      </c>
      <c r="U64" s="104">
        <v>26950</v>
      </c>
      <c r="V64" s="110">
        <v>28200</v>
      </c>
      <c r="W64" s="105">
        <v>28200</v>
      </c>
      <c r="X64" s="111">
        <v>29600</v>
      </c>
      <c r="Y64" s="111">
        <v>31050</v>
      </c>
      <c r="Z64" s="111">
        <v>32600</v>
      </c>
      <c r="AA64" s="111">
        <v>31000</v>
      </c>
      <c r="AB64" s="111">
        <v>30350</v>
      </c>
      <c r="AC64" s="112">
        <v>31400</v>
      </c>
      <c r="AD64" s="112">
        <v>31900</v>
      </c>
      <c r="AE64" s="112">
        <v>35550</v>
      </c>
      <c r="AF64" s="112">
        <v>34050</v>
      </c>
      <c r="AG64" s="112">
        <v>35500</v>
      </c>
      <c r="AH64" s="117"/>
    </row>
    <row r="65" spans="2:34" ht="15" x14ac:dyDescent="0.25">
      <c r="B65" s="113" t="s">
        <v>68</v>
      </c>
      <c r="C65" s="109">
        <v>17300</v>
      </c>
      <c r="D65" s="109">
        <v>17800</v>
      </c>
      <c r="E65" s="109">
        <v>18550</v>
      </c>
      <c r="F65" s="109">
        <v>19250</v>
      </c>
      <c r="G65" s="109">
        <v>30050</v>
      </c>
      <c r="H65" s="109">
        <v>30450</v>
      </c>
      <c r="I65" s="109">
        <v>30450</v>
      </c>
      <c r="J65" s="109">
        <v>31300</v>
      </c>
      <c r="K65" s="109">
        <v>31800</v>
      </c>
      <c r="L65" s="104">
        <v>32450</v>
      </c>
      <c r="M65" s="104">
        <v>32750</v>
      </c>
      <c r="N65" s="104">
        <v>33050</v>
      </c>
      <c r="O65" s="104">
        <v>34200</v>
      </c>
      <c r="P65" s="104">
        <v>35250</v>
      </c>
      <c r="Q65" s="104">
        <v>35650</v>
      </c>
      <c r="R65" s="104">
        <v>35650</v>
      </c>
      <c r="S65" s="104">
        <v>35650</v>
      </c>
      <c r="T65" s="104">
        <v>35850</v>
      </c>
      <c r="U65" s="104">
        <v>37000</v>
      </c>
      <c r="V65" s="110">
        <v>38400</v>
      </c>
      <c r="W65" s="105">
        <v>38400</v>
      </c>
      <c r="X65" s="111">
        <v>40300</v>
      </c>
      <c r="Y65" s="111">
        <v>42300</v>
      </c>
      <c r="Z65" s="111">
        <v>43950</v>
      </c>
      <c r="AA65" s="111">
        <v>43700</v>
      </c>
      <c r="AB65" s="111">
        <v>42050</v>
      </c>
      <c r="AC65" s="112">
        <v>40200</v>
      </c>
      <c r="AD65" s="112">
        <v>39500</v>
      </c>
      <c r="AE65" s="112">
        <v>42450</v>
      </c>
      <c r="AF65" s="112">
        <v>42600</v>
      </c>
      <c r="AG65" s="112">
        <v>40750</v>
      </c>
      <c r="AH65" s="117"/>
    </row>
    <row r="66" spans="2:34" ht="15" x14ac:dyDescent="0.25">
      <c r="B66" s="113" t="s">
        <v>69</v>
      </c>
      <c r="C66" s="109">
        <v>13600</v>
      </c>
      <c r="D66" s="109">
        <v>13800</v>
      </c>
      <c r="E66" s="109">
        <v>14500</v>
      </c>
      <c r="F66" s="109">
        <v>16200</v>
      </c>
      <c r="G66" s="109">
        <v>16700</v>
      </c>
      <c r="H66" s="109">
        <v>16700</v>
      </c>
      <c r="I66" s="109">
        <v>18150</v>
      </c>
      <c r="J66" s="109">
        <v>19350</v>
      </c>
      <c r="K66" s="109">
        <v>19500</v>
      </c>
      <c r="L66" s="104">
        <v>20200</v>
      </c>
      <c r="M66" s="104">
        <v>21150</v>
      </c>
      <c r="N66" s="104">
        <v>21850</v>
      </c>
      <c r="O66" s="104">
        <v>23000</v>
      </c>
      <c r="P66" s="104">
        <v>25100</v>
      </c>
      <c r="Q66" s="104">
        <v>25850</v>
      </c>
      <c r="R66" s="104">
        <v>26950</v>
      </c>
      <c r="S66" s="104">
        <v>26950</v>
      </c>
      <c r="T66" s="104">
        <v>26950</v>
      </c>
      <c r="U66" s="104">
        <v>26950</v>
      </c>
      <c r="V66" s="110">
        <v>28200</v>
      </c>
      <c r="W66" s="105">
        <v>28200</v>
      </c>
      <c r="X66" s="111">
        <v>29600</v>
      </c>
      <c r="Y66" s="111">
        <v>30500</v>
      </c>
      <c r="Z66" s="111">
        <v>29800</v>
      </c>
      <c r="AA66" s="111">
        <v>28800</v>
      </c>
      <c r="AB66" s="111">
        <v>30350</v>
      </c>
      <c r="AC66" s="112">
        <v>30000</v>
      </c>
      <c r="AD66" s="112">
        <v>31900</v>
      </c>
      <c r="AE66" s="112">
        <v>33650</v>
      </c>
      <c r="AF66" s="112">
        <v>34050</v>
      </c>
      <c r="AG66" s="112">
        <v>35500</v>
      </c>
      <c r="AH66" s="117"/>
    </row>
    <row r="67" spans="2:34" ht="15" x14ac:dyDescent="0.25">
      <c r="B67" s="113" t="s">
        <v>70</v>
      </c>
      <c r="C67" s="109">
        <v>20250</v>
      </c>
      <c r="D67" s="109">
        <v>20950</v>
      </c>
      <c r="E67" s="109">
        <v>22550</v>
      </c>
      <c r="F67" s="109">
        <v>24050</v>
      </c>
      <c r="G67" s="109">
        <v>24400</v>
      </c>
      <c r="H67" s="109">
        <v>24500</v>
      </c>
      <c r="I67" s="109">
        <v>26700</v>
      </c>
      <c r="J67" s="109">
        <v>28700</v>
      </c>
      <c r="K67" s="109">
        <v>28700</v>
      </c>
      <c r="L67" s="104">
        <v>30200</v>
      </c>
      <c r="M67" s="104">
        <v>32300</v>
      </c>
      <c r="N67" s="104">
        <v>33700</v>
      </c>
      <c r="O67" s="104">
        <v>36350</v>
      </c>
      <c r="P67" s="104">
        <v>36350</v>
      </c>
      <c r="Q67" s="104">
        <v>38050</v>
      </c>
      <c r="R67" s="104">
        <v>39200</v>
      </c>
      <c r="S67" s="104">
        <v>39200</v>
      </c>
      <c r="T67" s="104">
        <v>39400</v>
      </c>
      <c r="U67" s="104">
        <v>40650</v>
      </c>
      <c r="V67" s="110">
        <v>42550</v>
      </c>
      <c r="W67" s="105">
        <v>43600</v>
      </c>
      <c r="X67" s="111">
        <v>44300</v>
      </c>
      <c r="Y67" s="111">
        <v>44900</v>
      </c>
      <c r="Z67" s="111">
        <v>46050</v>
      </c>
      <c r="AA67" s="111">
        <v>45400</v>
      </c>
      <c r="AB67" s="111">
        <v>43300</v>
      </c>
      <c r="AC67" s="112">
        <v>41150</v>
      </c>
      <c r="AD67" s="112">
        <v>44000</v>
      </c>
      <c r="AE67" s="112">
        <v>45300</v>
      </c>
      <c r="AF67" s="112">
        <v>44550</v>
      </c>
      <c r="AG67" s="112">
        <v>47950</v>
      </c>
      <c r="AH67" s="117"/>
    </row>
    <row r="68" spans="2:34" ht="15" x14ac:dyDescent="0.25">
      <c r="B68" s="113" t="s">
        <v>71</v>
      </c>
      <c r="C68" s="109">
        <v>14500</v>
      </c>
      <c r="D68" s="109">
        <v>14950</v>
      </c>
      <c r="E68" s="109">
        <v>15600</v>
      </c>
      <c r="F68" s="109">
        <v>20400</v>
      </c>
      <c r="G68" s="109">
        <v>21750</v>
      </c>
      <c r="H68" s="109">
        <v>22300</v>
      </c>
      <c r="I68" s="109">
        <v>24400</v>
      </c>
      <c r="J68" s="109">
        <v>25550</v>
      </c>
      <c r="K68" s="109">
        <v>27300</v>
      </c>
      <c r="L68" s="104">
        <v>28350</v>
      </c>
      <c r="M68" s="104">
        <v>29200</v>
      </c>
      <c r="N68" s="104">
        <v>30900</v>
      </c>
      <c r="O68" s="104">
        <v>33450</v>
      </c>
      <c r="P68" s="104">
        <v>33450</v>
      </c>
      <c r="Q68" s="104">
        <v>33450</v>
      </c>
      <c r="R68" s="104">
        <v>33550</v>
      </c>
      <c r="S68" s="104">
        <v>33550</v>
      </c>
      <c r="T68" s="104">
        <v>34000</v>
      </c>
      <c r="U68" s="104">
        <v>34650</v>
      </c>
      <c r="V68" s="110">
        <v>36250</v>
      </c>
      <c r="W68" s="105">
        <v>36250</v>
      </c>
      <c r="X68" s="111">
        <v>35650</v>
      </c>
      <c r="Y68" s="111">
        <v>36150</v>
      </c>
      <c r="Z68" s="111">
        <v>36300</v>
      </c>
      <c r="AA68" s="111">
        <v>36000</v>
      </c>
      <c r="AB68" s="111">
        <v>36450</v>
      </c>
      <c r="AC68" s="112">
        <v>37650</v>
      </c>
      <c r="AD68" s="112">
        <v>39550</v>
      </c>
      <c r="AE68" s="112">
        <v>40350</v>
      </c>
      <c r="AF68" s="112">
        <v>39900</v>
      </c>
      <c r="AG68" s="112">
        <v>40900</v>
      </c>
      <c r="AH68" s="117"/>
    </row>
    <row r="69" spans="2:34" ht="15" x14ac:dyDescent="0.25">
      <c r="B69" s="113" t="s">
        <v>72</v>
      </c>
      <c r="C69" s="109">
        <v>13600</v>
      </c>
      <c r="D69" s="109">
        <v>13800</v>
      </c>
      <c r="E69" s="109">
        <v>14500</v>
      </c>
      <c r="F69" s="109">
        <v>16200</v>
      </c>
      <c r="G69" s="109">
        <v>16700</v>
      </c>
      <c r="H69" s="109">
        <v>16700</v>
      </c>
      <c r="I69" s="109">
        <v>18150</v>
      </c>
      <c r="J69" s="109">
        <v>19350</v>
      </c>
      <c r="K69" s="109">
        <v>19500</v>
      </c>
      <c r="L69" s="104">
        <v>20200</v>
      </c>
      <c r="M69" s="104">
        <v>21150</v>
      </c>
      <c r="N69" s="104">
        <v>21850</v>
      </c>
      <c r="O69" s="104">
        <v>23000</v>
      </c>
      <c r="P69" s="104">
        <v>25100</v>
      </c>
      <c r="Q69" s="104">
        <v>25850</v>
      </c>
      <c r="R69" s="104">
        <v>26950</v>
      </c>
      <c r="S69" s="104">
        <v>26950</v>
      </c>
      <c r="T69" s="104">
        <v>26950</v>
      </c>
      <c r="U69" s="104">
        <v>26950</v>
      </c>
      <c r="V69" s="110">
        <v>28200</v>
      </c>
      <c r="W69" s="105">
        <v>28200</v>
      </c>
      <c r="X69" s="111">
        <v>29600</v>
      </c>
      <c r="Y69" s="111">
        <v>30500</v>
      </c>
      <c r="Z69" s="111">
        <v>29800</v>
      </c>
      <c r="AA69" s="111">
        <v>28800</v>
      </c>
      <c r="AB69" s="111">
        <v>30350</v>
      </c>
      <c r="AC69" s="112">
        <v>30000</v>
      </c>
      <c r="AD69" s="112">
        <v>31900</v>
      </c>
      <c r="AE69" s="112">
        <v>33650</v>
      </c>
      <c r="AF69" s="112">
        <v>34050</v>
      </c>
      <c r="AG69" s="112">
        <v>35500</v>
      </c>
      <c r="AH69" s="117"/>
    </row>
    <row r="70" spans="2:34" ht="15" x14ac:dyDescent="0.25">
      <c r="B70" s="113" t="s">
        <v>73</v>
      </c>
      <c r="C70" s="109">
        <v>15350</v>
      </c>
      <c r="D70" s="109">
        <v>15400</v>
      </c>
      <c r="E70" s="109">
        <v>16950</v>
      </c>
      <c r="F70" s="109">
        <v>17750</v>
      </c>
      <c r="G70" s="109">
        <v>18400</v>
      </c>
      <c r="H70" s="109">
        <v>18400</v>
      </c>
      <c r="I70" s="109">
        <v>19500</v>
      </c>
      <c r="J70" s="109">
        <v>20650</v>
      </c>
      <c r="K70" s="109">
        <v>20650</v>
      </c>
      <c r="L70" s="104">
        <v>21600</v>
      </c>
      <c r="M70" s="104">
        <v>22450</v>
      </c>
      <c r="N70" s="104">
        <v>22750</v>
      </c>
      <c r="O70" s="104">
        <v>23950</v>
      </c>
      <c r="P70" s="104">
        <v>27000</v>
      </c>
      <c r="Q70" s="104">
        <v>27700</v>
      </c>
      <c r="R70" s="104">
        <v>29150</v>
      </c>
      <c r="S70" s="104">
        <v>29150</v>
      </c>
      <c r="T70" s="104">
        <v>29900</v>
      </c>
      <c r="U70" s="104">
        <v>32000</v>
      </c>
      <c r="V70" s="110">
        <v>32150</v>
      </c>
      <c r="W70" s="105">
        <v>32500</v>
      </c>
      <c r="X70" s="111">
        <v>33750</v>
      </c>
      <c r="Y70" s="111">
        <v>34200</v>
      </c>
      <c r="Z70" s="111">
        <v>33150</v>
      </c>
      <c r="AA70" s="111">
        <v>31500</v>
      </c>
      <c r="AB70" s="111">
        <v>33350</v>
      </c>
      <c r="AC70" s="112">
        <v>34300</v>
      </c>
      <c r="AD70" s="112">
        <v>36700</v>
      </c>
      <c r="AE70" s="112">
        <v>40900</v>
      </c>
      <c r="AF70" s="112">
        <v>39600</v>
      </c>
      <c r="AG70" s="112">
        <v>42150</v>
      </c>
      <c r="AH70" s="117"/>
    </row>
    <row r="71" spans="2:34" ht="15" x14ac:dyDescent="0.25">
      <c r="B71" s="113" t="s">
        <v>74</v>
      </c>
      <c r="C71" s="109">
        <v>13600</v>
      </c>
      <c r="D71" s="109">
        <v>13800</v>
      </c>
      <c r="E71" s="109">
        <v>14500</v>
      </c>
      <c r="F71" s="109">
        <v>16200</v>
      </c>
      <c r="G71" s="109">
        <v>16700</v>
      </c>
      <c r="H71" s="109">
        <v>16700</v>
      </c>
      <c r="I71" s="109">
        <v>18150</v>
      </c>
      <c r="J71" s="109">
        <v>19350</v>
      </c>
      <c r="K71" s="109">
        <v>19500</v>
      </c>
      <c r="L71" s="104">
        <v>20200</v>
      </c>
      <c r="M71" s="104">
        <v>21150</v>
      </c>
      <c r="N71" s="104">
        <v>21850</v>
      </c>
      <c r="O71" s="104">
        <v>23000</v>
      </c>
      <c r="P71" s="104">
        <v>25100</v>
      </c>
      <c r="Q71" s="104">
        <v>25850</v>
      </c>
      <c r="R71" s="104">
        <v>26950</v>
      </c>
      <c r="S71" s="104">
        <v>26950</v>
      </c>
      <c r="T71" s="104">
        <v>26950</v>
      </c>
      <c r="U71" s="104">
        <v>26950</v>
      </c>
      <c r="V71" s="110">
        <v>28200</v>
      </c>
      <c r="W71" s="105">
        <v>28200</v>
      </c>
      <c r="X71" s="111">
        <v>29600</v>
      </c>
      <c r="Y71" s="111">
        <v>30500</v>
      </c>
      <c r="Z71" s="111">
        <v>29800</v>
      </c>
      <c r="AA71" s="111">
        <v>28800</v>
      </c>
      <c r="AB71" s="111">
        <v>30350</v>
      </c>
      <c r="AC71" s="112">
        <v>30000</v>
      </c>
      <c r="AD71" s="112">
        <v>31900</v>
      </c>
      <c r="AE71" s="112">
        <v>33650</v>
      </c>
      <c r="AF71" s="112">
        <v>34050</v>
      </c>
      <c r="AG71" s="112">
        <v>35500</v>
      </c>
      <c r="AH71" s="117"/>
    </row>
    <row r="72" spans="2:34" ht="15" x14ac:dyDescent="0.25">
      <c r="B72" s="113" t="s">
        <v>586</v>
      </c>
      <c r="C72" s="109"/>
      <c r="D72" s="109"/>
      <c r="E72" s="109"/>
      <c r="F72" s="109"/>
      <c r="G72" s="109"/>
      <c r="H72" s="109"/>
      <c r="I72" s="109"/>
      <c r="J72" s="109"/>
      <c r="K72" s="109"/>
      <c r="L72" s="104"/>
      <c r="M72" s="104"/>
      <c r="N72" s="104"/>
      <c r="O72" s="104"/>
      <c r="P72" s="104"/>
      <c r="Q72" s="104"/>
      <c r="R72" s="104"/>
      <c r="S72" s="104"/>
      <c r="T72" s="104"/>
      <c r="U72" s="104"/>
      <c r="V72" s="110"/>
      <c r="W72" s="105"/>
      <c r="X72" s="111"/>
      <c r="Y72" s="111"/>
      <c r="Z72" s="111"/>
      <c r="AA72" s="111"/>
      <c r="AB72" s="111"/>
      <c r="AC72" s="112"/>
      <c r="AD72" s="112"/>
      <c r="AE72" s="112"/>
      <c r="AF72" s="112"/>
      <c r="AG72" s="112"/>
      <c r="AH72" s="117"/>
    </row>
    <row r="73" spans="2:34" ht="15" x14ac:dyDescent="0.25">
      <c r="B73" s="113" t="s">
        <v>75</v>
      </c>
      <c r="C73" s="109">
        <v>15650</v>
      </c>
      <c r="D73" s="109">
        <v>17200</v>
      </c>
      <c r="E73" s="109">
        <v>18750</v>
      </c>
      <c r="F73" s="109">
        <v>18600</v>
      </c>
      <c r="G73" s="109">
        <v>18600</v>
      </c>
      <c r="H73" s="109">
        <v>18600</v>
      </c>
      <c r="I73" s="109">
        <v>19350</v>
      </c>
      <c r="J73" s="109">
        <v>19950</v>
      </c>
      <c r="K73" s="109">
        <v>20600</v>
      </c>
      <c r="L73" s="104">
        <v>21050</v>
      </c>
      <c r="M73" s="104">
        <v>23500</v>
      </c>
      <c r="N73" s="104">
        <v>24350</v>
      </c>
      <c r="O73" s="104">
        <v>24700</v>
      </c>
      <c r="P73" s="104">
        <v>27350</v>
      </c>
      <c r="Q73" s="104">
        <v>28150</v>
      </c>
      <c r="R73" s="104">
        <v>28550</v>
      </c>
      <c r="S73" s="104">
        <v>28800</v>
      </c>
      <c r="T73" s="104">
        <v>28800</v>
      </c>
      <c r="U73" s="104">
        <v>28800</v>
      </c>
      <c r="V73" s="110">
        <v>29950</v>
      </c>
      <c r="W73" s="105">
        <v>30250</v>
      </c>
      <c r="X73" s="111">
        <v>31050</v>
      </c>
      <c r="Y73" s="111">
        <v>31450</v>
      </c>
      <c r="Z73" s="111">
        <v>32050</v>
      </c>
      <c r="AA73" s="111">
        <v>30950</v>
      </c>
      <c r="AB73" s="111">
        <v>32750</v>
      </c>
      <c r="AC73" s="112">
        <v>32700</v>
      </c>
      <c r="AD73" s="112">
        <v>34000</v>
      </c>
      <c r="AE73" s="112">
        <v>33900</v>
      </c>
      <c r="AF73" s="112">
        <v>37250</v>
      </c>
      <c r="AG73" s="112">
        <v>36250</v>
      </c>
      <c r="AH73" s="117"/>
    </row>
    <row r="74" spans="2:34" ht="15" x14ac:dyDescent="0.25">
      <c r="B74" s="113" t="s">
        <v>76</v>
      </c>
      <c r="C74" s="109">
        <v>15050</v>
      </c>
      <c r="D74" s="109">
        <v>16150</v>
      </c>
      <c r="E74" s="109">
        <v>17650</v>
      </c>
      <c r="F74" s="109">
        <v>18150</v>
      </c>
      <c r="G74" s="109">
        <v>18500</v>
      </c>
      <c r="H74" s="109">
        <v>18750</v>
      </c>
      <c r="I74" s="109">
        <v>18750</v>
      </c>
      <c r="J74" s="109">
        <v>19600</v>
      </c>
      <c r="K74" s="109">
        <v>20600</v>
      </c>
      <c r="L74" s="104">
        <v>21050</v>
      </c>
      <c r="M74" s="104">
        <v>22650</v>
      </c>
      <c r="N74" s="104">
        <v>26200</v>
      </c>
      <c r="O74" s="104">
        <v>26300</v>
      </c>
      <c r="P74" s="104">
        <v>29050</v>
      </c>
      <c r="Q74" s="104">
        <v>29250</v>
      </c>
      <c r="R74" s="104">
        <v>29800</v>
      </c>
      <c r="S74" s="104">
        <v>29950</v>
      </c>
      <c r="T74" s="104">
        <v>30000</v>
      </c>
      <c r="U74" s="104">
        <v>30300</v>
      </c>
      <c r="V74" s="110">
        <v>31850</v>
      </c>
      <c r="W74" s="105">
        <v>32100</v>
      </c>
      <c r="X74" s="111">
        <v>32800</v>
      </c>
      <c r="Y74" s="111">
        <v>33250</v>
      </c>
      <c r="Z74" s="111">
        <v>34900</v>
      </c>
      <c r="AA74" s="111">
        <v>36000</v>
      </c>
      <c r="AB74" s="111">
        <v>36050</v>
      </c>
      <c r="AC74" s="112">
        <v>34800</v>
      </c>
      <c r="AD74" s="112">
        <v>34700</v>
      </c>
      <c r="AE74" s="112">
        <v>36500</v>
      </c>
      <c r="AF74" s="112">
        <v>37300</v>
      </c>
      <c r="AG74" s="112">
        <v>38850</v>
      </c>
      <c r="AH74" s="117"/>
    </row>
    <row r="75" spans="2:34" ht="15" x14ac:dyDescent="0.25">
      <c r="B75" s="113" t="s">
        <v>554</v>
      </c>
      <c r="C75" s="109"/>
      <c r="D75" s="109"/>
      <c r="E75" s="109"/>
      <c r="F75" s="109"/>
      <c r="G75" s="109"/>
      <c r="H75" s="109"/>
      <c r="I75" s="109"/>
      <c r="J75" s="109"/>
      <c r="K75" s="109"/>
      <c r="L75" s="104"/>
      <c r="M75" s="104"/>
      <c r="N75" s="104"/>
      <c r="O75" s="104"/>
      <c r="P75" s="104"/>
      <c r="Q75" s="104"/>
      <c r="R75" s="104"/>
      <c r="S75" s="104"/>
      <c r="T75" s="104"/>
      <c r="U75" s="104"/>
      <c r="V75" s="110"/>
      <c r="W75" s="105"/>
      <c r="X75" s="111"/>
      <c r="Y75" s="111"/>
      <c r="Z75" s="111"/>
      <c r="AA75" s="111"/>
      <c r="AB75" s="111"/>
      <c r="AC75" s="112"/>
      <c r="AD75" s="112"/>
      <c r="AE75" s="112">
        <v>37000</v>
      </c>
      <c r="AF75" s="112">
        <v>40700</v>
      </c>
      <c r="AG75" s="112">
        <v>41450</v>
      </c>
      <c r="AH75" s="117"/>
    </row>
    <row r="76" spans="2:34" ht="15" x14ac:dyDescent="0.25">
      <c r="B76" s="113" t="s">
        <v>77</v>
      </c>
      <c r="C76" s="109">
        <v>14850</v>
      </c>
      <c r="D76" s="109">
        <v>15900</v>
      </c>
      <c r="E76" s="109">
        <v>16600</v>
      </c>
      <c r="F76" s="109">
        <v>16750</v>
      </c>
      <c r="G76" s="109">
        <v>17200</v>
      </c>
      <c r="H76" s="109">
        <v>17200</v>
      </c>
      <c r="I76" s="109">
        <v>18500</v>
      </c>
      <c r="J76" s="109">
        <v>19600</v>
      </c>
      <c r="K76" s="109">
        <v>20600</v>
      </c>
      <c r="L76" s="104">
        <v>21050</v>
      </c>
      <c r="M76" s="104">
        <v>22650</v>
      </c>
      <c r="N76" s="104">
        <v>24200</v>
      </c>
      <c r="O76" s="104">
        <v>24700</v>
      </c>
      <c r="P76" s="104">
        <v>26250</v>
      </c>
      <c r="Q76" s="104">
        <v>27300</v>
      </c>
      <c r="R76" s="104">
        <v>27300</v>
      </c>
      <c r="S76" s="104">
        <v>33250</v>
      </c>
      <c r="T76" s="104">
        <v>33250</v>
      </c>
      <c r="U76" s="104">
        <v>33550</v>
      </c>
      <c r="V76" s="110">
        <v>34950</v>
      </c>
      <c r="W76" s="105">
        <v>35150</v>
      </c>
      <c r="X76" s="111">
        <v>35300</v>
      </c>
      <c r="Y76" s="111">
        <v>35750</v>
      </c>
      <c r="Z76" s="111">
        <v>36350</v>
      </c>
      <c r="AA76" s="111">
        <v>36500</v>
      </c>
      <c r="AB76" s="111">
        <v>36400</v>
      </c>
      <c r="AC76" s="112">
        <v>36050</v>
      </c>
      <c r="AD76" s="112">
        <v>37500</v>
      </c>
      <c r="AE76" s="112">
        <v>40800</v>
      </c>
      <c r="AF76" s="112">
        <v>43000</v>
      </c>
      <c r="AG76" s="112">
        <v>43500</v>
      </c>
      <c r="AH76" s="117"/>
    </row>
    <row r="77" spans="2:34" ht="15" x14ac:dyDescent="0.25">
      <c r="B77" s="113" t="s">
        <v>78</v>
      </c>
      <c r="C77" s="109">
        <v>18950</v>
      </c>
      <c r="D77" s="109">
        <v>20350</v>
      </c>
      <c r="E77" s="109">
        <v>20900</v>
      </c>
      <c r="F77" s="109">
        <v>21350</v>
      </c>
      <c r="G77" s="109">
        <v>22200</v>
      </c>
      <c r="H77" s="109">
        <v>22200</v>
      </c>
      <c r="I77" s="109">
        <v>24150</v>
      </c>
      <c r="J77" s="109">
        <v>25300</v>
      </c>
      <c r="K77" s="109">
        <v>26000</v>
      </c>
      <c r="L77" s="104">
        <v>26450</v>
      </c>
      <c r="M77" s="104">
        <v>26800</v>
      </c>
      <c r="N77" s="104">
        <v>32300</v>
      </c>
      <c r="O77" s="104">
        <v>33450</v>
      </c>
      <c r="P77" s="104">
        <v>33450</v>
      </c>
      <c r="Q77" s="104">
        <v>33450</v>
      </c>
      <c r="R77" s="104">
        <v>34050</v>
      </c>
      <c r="S77" s="104">
        <v>34050</v>
      </c>
      <c r="T77" s="104">
        <v>34050</v>
      </c>
      <c r="U77" s="104">
        <v>34050</v>
      </c>
      <c r="V77" s="110">
        <v>35850</v>
      </c>
      <c r="W77" s="105">
        <v>36600</v>
      </c>
      <c r="X77" s="111">
        <v>37250</v>
      </c>
      <c r="Y77" s="111">
        <v>37750</v>
      </c>
      <c r="Z77" s="111">
        <v>36450</v>
      </c>
      <c r="AA77" s="111">
        <v>37450</v>
      </c>
      <c r="AB77" s="111">
        <v>37500</v>
      </c>
      <c r="AC77" s="112">
        <v>38450</v>
      </c>
      <c r="AD77" s="112">
        <v>41100</v>
      </c>
      <c r="AE77" s="112">
        <v>39800</v>
      </c>
      <c r="AF77" s="112">
        <v>43750</v>
      </c>
      <c r="AG77" s="112">
        <v>44600</v>
      </c>
      <c r="AH77" s="117"/>
    </row>
    <row r="78" spans="2:34" ht="15" x14ac:dyDescent="0.25">
      <c r="B78" s="113" t="s">
        <v>79</v>
      </c>
      <c r="C78" s="109">
        <v>18600</v>
      </c>
      <c r="D78" s="109">
        <v>19400</v>
      </c>
      <c r="E78" s="109">
        <v>19950</v>
      </c>
      <c r="F78" s="109">
        <v>20750</v>
      </c>
      <c r="G78" s="109">
        <v>21350</v>
      </c>
      <c r="H78" s="109">
        <v>21450</v>
      </c>
      <c r="I78" s="109">
        <v>22950</v>
      </c>
      <c r="J78" s="109">
        <v>23750</v>
      </c>
      <c r="K78" s="109">
        <v>24150</v>
      </c>
      <c r="L78" s="104">
        <v>26800</v>
      </c>
      <c r="M78" s="104">
        <v>28100</v>
      </c>
      <c r="N78" s="104">
        <v>31200</v>
      </c>
      <c r="O78" s="104">
        <v>32200</v>
      </c>
      <c r="P78" s="104">
        <v>32200</v>
      </c>
      <c r="Q78" s="104">
        <v>32200</v>
      </c>
      <c r="R78" s="104">
        <v>32650</v>
      </c>
      <c r="S78" s="104">
        <v>33250</v>
      </c>
      <c r="T78" s="104">
        <v>33250</v>
      </c>
      <c r="U78" s="104">
        <v>33550</v>
      </c>
      <c r="V78" s="110">
        <v>34950</v>
      </c>
      <c r="W78" s="105">
        <v>35150</v>
      </c>
      <c r="X78" s="111">
        <v>35300</v>
      </c>
      <c r="Y78" s="111">
        <v>35750</v>
      </c>
      <c r="Z78" s="111">
        <v>36350</v>
      </c>
      <c r="AA78" s="111">
        <v>36500</v>
      </c>
      <c r="AB78" s="111">
        <v>36400</v>
      </c>
      <c r="AC78" s="112">
        <v>36050</v>
      </c>
      <c r="AD78" s="112">
        <v>37500</v>
      </c>
      <c r="AE78" s="112">
        <v>40800</v>
      </c>
      <c r="AF78" s="112">
        <v>43000</v>
      </c>
      <c r="AG78" s="112">
        <v>43500</v>
      </c>
      <c r="AH78" s="117"/>
    </row>
    <row r="79" spans="2:34" ht="15" x14ac:dyDescent="0.25">
      <c r="B79" s="113" t="s">
        <v>80</v>
      </c>
      <c r="C79" s="109">
        <v>14850</v>
      </c>
      <c r="D79" s="109">
        <v>15900</v>
      </c>
      <c r="E79" s="109">
        <v>16600</v>
      </c>
      <c r="F79" s="109">
        <v>16750</v>
      </c>
      <c r="G79" s="109">
        <v>17200</v>
      </c>
      <c r="H79" s="109">
        <v>17200</v>
      </c>
      <c r="I79" s="109">
        <v>18500</v>
      </c>
      <c r="J79" s="109">
        <v>19600</v>
      </c>
      <c r="K79" s="109">
        <v>20600</v>
      </c>
      <c r="L79" s="104">
        <v>21050</v>
      </c>
      <c r="M79" s="104">
        <v>22650</v>
      </c>
      <c r="N79" s="104">
        <v>24200</v>
      </c>
      <c r="O79" s="104">
        <v>24700</v>
      </c>
      <c r="P79" s="104">
        <v>26200</v>
      </c>
      <c r="Q79" s="104">
        <v>27250</v>
      </c>
      <c r="R79" s="104">
        <v>27250</v>
      </c>
      <c r="S79" s="104">
        <v>27250</v>
      </c>
      <c r="T79" s="104">
        <v>27350</v>
      </c>
      <c r="U79" s="104">
        <v>27550</v>
      </c>
      <c r="V79" s="110">
        <v>28850</v>
      </c>
      <c r="W79" s="105">
        <v>29050</v>
      </c>
      <c r="X79" s="111">
        <v>29250</v>
      </c>
      <c r="Y79" s="111">
        <v>29650</v>
      </c>
      <c r="Z79" s="111">
        <v>29900</v>
      </c>
      <c r="AA79" s="111">
        <v>29900</v>
      </c>
      <c r="AB79" s="111">
        <v>31650</v>
      </c>
      <c r="AC79" s="112">
        <v>31950</v>
      </c>
      <c r="AD79" s="112">
        <v>32750</v>
      </c>
      <c r="AE79" s="112">
        <v>34150</v>
      </c>
      <c r="AF79" s="112">
        <v>35900</v>
      </c>
      <c r="AG79" s="112">
        <v>36250</v>
      </c>
      <c r="AH79" s="117"/>
    </row>
    <row r="80" spans="2:34" ht="15" x14ac:dyDescent="0.25">
      <c r="B80" s="113" t="s">
        <v>81</v>
      </c>
      <c r="C80" s="109">
        <v>15400</v>
      </c>
      <c r="D80" s="109">
        <v>16650</v>
      </c>
      <c r="E80" s="109">
        <v>17550</v>
      </c>
      <c r="F80" s="109">
        <v>16750</v>
      </c>
      <c r="G80" s="109">
        <v>17500</v>
      </c>
      <c r="H80" s="109">
        <v>17500</v>
      </c>
      <c r="I80" s="109">
        <v>18850</v>
      </c>
      <c r="J80" s="109">
        <v>19600</v>
      </c>
      <c r="K80" s="109">
        <v>20600</v>
      </c>
      <c r="L80" s="104">
        <v>21050</v>
      </c>
      <c r="M80" s="104">
        <v>22650</v>
      </c>
      <c r="N80" s="104">
        <v>24350</v>
      </c>
      <c r="O80" s="104">
        <v>25300</v>
      </c>
      <c r="P80" s="104">
        <v>25400</v>
      </c>
      <c r="Q80" s="104">
        <v>25750</v>
      </c>
      <c r="R80" s="104">
        <v>26800</v>
      </c>
      <c r="S80" s="104">
        <v>26800</v>
      </c>
      <c r="T80" s="104">
        <v>26800</v>
      </c>
      <c r="U80" s="104">
        <v>26800</v>
      </c>
      <c r="V80" s="110">
        <v>28300</v>
      </c>
      <c r="W80" s="105">
        <v>28500</v>
      </c>
      <c r="X80" s="111">
        <v>29250</v>
      </c>
      <c r="Y80" s="111">
        <v>29650</v>
      </c>
      <c r="Z80" s="111">
        <v>29900</v>
      </c>
      <c r="AA80" s="111">
        <v>29800</v>
      </c>
      <c r="AB80" s="111">
        <v>30900</v>
      </c>
      <c r="AC80" s="112">
        <v>31650</v>
      </c>
      <c r="AD80" s="112">
        <v>31950</v>
      </c>
      <c r="AE80" s="112">
        <v>33900</v>
      </c>
      <c r="AF80" s="112">
        <v>34700</v>
      </c>
      <c r="AG80" s="112">
        <v>36250</v>
      </c>
      <c r="AH80" s="117"/>
    </row>
    <row r="81" spans="2:34" ht="15" x14ac:dyDescent="0.25">
      <c r="B81" s="113" t="s">
        <v>82</v>
      </c>
      <c r="C81" s="109">
        <v>15400</v>
      </c>
      <c r="D81" s="109">
        <v>16700</v>
      </c>
      <c r="E81" s="109">
        <v>17200</v>
      </c>
      <c r="F81" s="109">
        <v>17450</v>
      </c>
      <c r="G81" s="109">
        <v>18250</v>
      </c>
      <c r="H81" s="109">
        <v>18500</v>
      </c>
      <c r="I81" s="109">
        <v>19700</v>
      </c>
      <c r="J81" s="109">
        <v>20850</v>
      </c>
      <c r="K81" s="109">
        <v>22500</v>
      </c>
      <c r="L81" s="104">
        <v>23000</v>
      </c>
      <c r="M81" s="104">
        <v>24050</v>
      </c>
      <c r="N81" s="104">
        <v>25950</v>
      </c>
      <c r="O81" s="104">
        <v>26150</v>
      </c>
      <c r="P81" s="104">
        <v>26150</v>
      </c>
      <c r="Q81" s="104">
        <v>26300</v>
      </c>
      <c r="R81" s="104">
        <v>27550</v>
      </c>
      <c r="S81" s="104">
        <v>27850</v>
      </c>
      <c r="T81" s="104">
        <v>27850</v>
      </c>
      <c r="U81" s="104">
        <v>27850</v>
      </c>
      <c r="V81" s="110">
        <v>29400</v>
      </c>
      <c r="W81" s="105">
        <v>29200</v>
      </c>
      <c r="X81" s="111">
        <v>29400</v>
      </c>
      <c r="Y81" s="111">
        <v>29800</v>
      </c>
      <c r="Z81" s="111">
        <v>29900</v>
      </c>
      <c r="AA81" s="111">
        <v>29800</v>
      </c>
      <c r="AB81" s="111">
        <v>30900</v>
      </c>
      <c r="AC81" s="112">
        <v>31650</v>
      </c>
      <c r="AD81" s="112">
        <v>31950</v>
      </c>
      <c r="AE81" s="112">
        <v>33900</v>
      </c>
      <c r="AF81" s="112">
        <v>34750</v>
      </c>
      <c r="AG81" s="112">
        <v>37500</v>
      </c>
      <c r="AH81" s="117"/>
    </row>
    <row r="82" spans="2:34" ht="15" x14ac:dyDescent="0.25">
      <c r="B82" s="113" t="s">
        <v>83</v>
      </c>
      <c r="C82" s="109">
        <v>14600</v>
      </c>
      <c r="D82" s="109">
        <v>15550</v>
      </c>
      <c r="E82" s="109">
        <v>16000</v>
      </c>
      <c r="F82" s="109">
        <v>16050</v>
      </c>
      <c r="G82" s="109">
        <v>16300</v>
      </c>
      <c r="H82" s="109">
        <v>16300</v>
      </c>
      <c r="I82" s="109">
        <v>17150</v>
      </c>
      <c r="J82" s="109">
        <v>18050</v>
      </c>
      <c r="K82" s="109">
        <v>19100</v>
      </c>
      <c r="L82" s="104">
        <v>19350</v>
      </c>
      <c r="M82" s="104">
        <v>20550</v>
      </c>
      <c r="N82" s="104">
        <v>21600</v>
      </c>
      <c r="O82" s="104">
        <v>22100</v>
      </c>
      <c r="P82" s="104">
        <v>22450</v>
      </c>
      <c r="Q82" s="104">
        <v>23800</v>
      </c>
      <c r="R82" s="104">
        <v>24050</v>
      </c>
      <c r="S82" s="104">
        <v>24900</v>
      </c>
      <c r="T82" s="104">
        <v>24900</v>
      </c>
      <c r="U82" s="104">
        <v>25050</v>
      </c>
      <c r="V82" s="110">
        <v>26150</v>
      </c>
      <c r="W82" s="105">
        <v>26400</v>
      </c>
      <c r="X82" s="111">
        <v>26850</v>
      </c>
      <c r="Y82" s="111">
        <v>27200</v>
      </c>
      <c r="Z82" s="111">
        <v>27600</v>
      </c>
      <c r="AA82" s="111">
        <v>27400</v>
      </c>
      <c r="AB82" s="111">
        <v>28700</v>
      </c>
      <c r="AC82" s="112">
        <v>28650</v>
      </c>
      <c r="AD82" s="112">
        <v>30150</v>
      </c>
      <c r="AE82" s="112">
        <v>30550</v>
      </c>
      <c r="AF82" s="112">
        <v>30750</v>
      </c>
      <c r="AG82" s="112">
        <v>32300</v>
      </c>
      <c r="AH82" s="117"/>
    </row>
    <row r="83" spans="2:34" ht="15" x14ac:dyDescent="0.25">
      <c r="B83" s="113" t="s">
        <v>84</v>
      </c>
      <c r="C83" s="109">
        <v>14600</v>
      </c>
      <c r="D83" s="109">
        <v>15550</v>
      </c>
      <c r="E83" s="109">
        <v>16000</v>
      </c>
      <c r="F83" s="109">
        <v>16050</v>
      </c>
      <c r="G83" s="109">
        <v>16300</v>
      </c>
      <c r="H83" s="109">
        <v>16300</v>
      </c>
      <c r="I83" s="109">
        <v>17150</v>
      </c>
      <c r="J83" s="109">
        <v>18050</v>
      </c>
      <c r="K83" s="109">
        <v>19100</v>
      </c>
      <c r="L83" s="104">
        <v>19350</v>
      </c>
      <c r="M83" s="104">
        <v>20550</v>
      </c>
      <c r="N83" s="104">
        <v>21600</v>
      </c>
      <c r="O83" s="104">
        <v>22100</v>
      </c>
      <c r="P83" s="104">
        <v>22450</v>
      </c>
      <c r="Q83" s="104">
        <v>23800</v>
      </c>
      <c r="R83" s="104">
        <v>24050</v>
      </c>
      <c r="S83" s="104">
        <v>24900</v>
      </c>
      <c r="T83" s="104">
        <v>24900</v>
      </c>
      <c r="U83" s="104">
        <v>25050</v>
      </c>
      <c r="V83" s="110">
        <v>26150</v>
      </c>
      <c r="W83" s="105">
        <v>26400</v>
      </c>
      <c r="X83" s="111">
        <v>26850</v>
      </c>
      <c r="Y83" s="111">
        <v>27200</v>
      </c>
      <c r="Z83" s="111">
        <v>27600</v>
      </c>
      <c r="AA83" s="111">
        <v>27400</v>
      </c>
      <c r="AB83" s="111">
        <v>28700</v>
      </c>
      <c r="AC83" s="112">
        <v>28650</v>
      </c>
      <c r="AD83" s="112">
        <v>30150</v>
      </c>
      <c r="AE83" s="112">
        <v>30550</v>
      </c>
      <c r="AF83" s="112">
        <v>31200</v>
      </c>
      <c r="AG83" s="112">
        <v>32300</v>
      </c>
      <c r="AH83" s="117"/>
    </row>
    <row r="84" spans="2:34" ht="15" x14ac:dyDescent="0.25">
      <c r="B84" s="113" t="s">
        <v>85</v>
      </c>
      <c r="C84" s="109">
        <v>15300</v>
      </c>
      <c r="D84" s="109">
        <v>16350</v>
      </c>
      <c r="E84" s="109">
        <v>16550</v>
      </c>
      <c r="F84" s="109">
        <v>16050</v>
      </c>
      <c r="G84" s="109">
        <v>16300</v>
      </c>
      <c r="H84" s="109">
        <v>16300</v>
      </c>
      <c r="I84" s="109">
        <v>17150</v>
      </c>
      <c r="J84" s="109">
        <v>18050</v>
      </c>
      <c r="K84" s="109">
        <v>19100</v>
      </c>
      <c r="L84" s="104">
        <v>19350</v>
      </c>
      <c r="M84" s="104">
        <v>20550</v>
      </c>
      <c r="N84" s="104">
        <v>21600</v>
      </c>
      <c r="O84" s="104">
        <v>22100</v>
      </c>
      <c r="P84" s="104">
        <v>22450</v>
      </c>
      <c r="Q84" s="104">
        <v>23950</v>
      </c>
      <c r="R84" s="104">
        <v>24050</v>
      </c>
      <c r="S84" s="104">
        <v>24900</v>
      </c>
      <c r="T84" s="104">
        <v>24900</v>
      </c>
      <c r="U84" s="104">
        <v>25050</v>
      </c>
      <c r="V84" s="110">
        <v>26150</v>
      </c>
      <c r="W84" s="105">
        <v>26400</v>
      </c>
      <c r="X84" s="111">
        <v>27700</v>
      </c>
      <c r="Y84" s="111">
        <v>29050</v>
      </c>
      <c r="Z84" s="111">
        <v>28100</v>
      </c>
      <c r="AA84" s="111">
        <v>28400</v>
      </c>
      <c r="AB84" s="111">
        <v>30050</v>
      </c>
      <c r="AC84" s="112">
        <v>28900</v>
      </c>
      <c r="AD84" s="112">
        <v>30150</v>
      </c>
      <c r="AE84" s="112">
        <v>30550</v>
      </c>
      <c r="AF84" s="112">
        <v>30750</v>
      </c>
      <c r="AG84" s="112">
        <v>32300</v>
      </c>
      <c r="AH84" s="117"/>
    </row>
    <row r="85" spans="2:34" ht="15" x14ac:dyDescent="0.25">
      <c r="B85" s="113" t="s">
        <v>86</v>
      </c>
      <c r="C85" s="109">
        <v>14850</v>
      </c>
      <c r="D85" s="109">
        <v>15550</v>
      </c>
      <c r="E85" s="109">
        <v>16200</v>
      </c>
      <c r="F85" s="109">
        <v>16050</v>
      </c>
      <c r="G85" s="109">
        <v>16300</v>
      </c>
      <c r="H85" s="109">
        <v>16300</v>
      </c>
      <c r="I85" s="109">
        <v>17150</v>
      </c>
      <c r="J85" s="109">
        <v>18050</v>
      </c>
      <c r="K85" s="109">
        <v>19100</v>
      </c>
      <c r="L85" s="104">
        <v>19350</v>
      </c>
      <c r="M85" s="104">
        <v>20550</v>
      </c>
      <c r="N85" s="104">
        <v>21600</v>
      </c>
      <c r="O85" s="104">
        <v>22100</v>
      </c>
      <c r="P85" s="104">
        <v>22450</v>
      </c>
      <c r="Q85" s="104">
        <v>23800</v>
      </c>
      <c r="R85" s="104">
        <v>24050</v>
      </c>
      <c r="S85" s="104">
        <v>24900</v>
      </c>
      <c r="T85" s="104">
        <v>24900</v>
      </c>
      <c r="U85" s="104">
        <v>25050</v>
      </c>
      <c r="V85" s="110">
        <v>26150</v>
      </c>
      <c r="W85" s="105">
        <v>26400</v>
      </c>
      <c r="X85" s="111">
        <v>26850</v>
      </c>
      <c r="Y85" s="111">
        <v>27200</v>
      </c>
      <c r="Z85" s="111">
        <v>27600</v>
      </c>
      <c r="AA85" s="111">
        <v>27400</v>
      </c>
      <c r="AB85" s="111">
        <v>28700</v>
      </c>
      <c r="AC85" s="112">
        <v>28750</v>
      </c>
      <c r="AD85" s="112">
        <v>30150</v>
      </c>
      <c r="AE85" s="112">
        <v>33000</v>
      </c>
      <c r="AF85" s="112">
        <v>32950</v>
      </c>
      <c r="AG85" s="112">
        <v>35550</v>
      </c>
      <c r="AH85" s="117"/>
    </row>
    <row r="86" spans="2:34" ht="15" x14ac:dyDescent="0.25">
      <c r="B86" s="113" t="s">
        <v>87</v>
      </c>
      <c r="C86" s="109">
        <v>16100</v>
      </c>
      <c r="D86" s="109">
        <v>16650</v>
      </c>
      <c r="E86" s="109">
        <v>17550</v>
      </c>
      <c r="F86" s="109">
        <v>16600</v>
      </c>
      <c r="G86" s="109">
        <v>16300</v>
      </c>
      <c r="H86" s="109">
        <v>16300</v>
      </c>
      <c r="I86" s="109">
        <v>17400</v>
      </c>
      <c r="J86" s="109">
        <v>18150</v>
      </c>
      <c r="K86" s="109">
        <v>19100</v>
      </c>
      <c r="L86" s="104">
        <v>19350</v>
      </c>
      <c r="M86" s="104">
        <v>20550</v>
      </c>
      <c r="N86" s="104">
        <v>21650</v>
      </c>
      <c r="O86" s="104">
        <v>22100</v>
      </c>
      <c r="P86" s="104">
        <v>22450</v>
      </c>
      <c r="Q86" s="104">
        <v>23800</v>
      </c>
      <c r="R86" s="104">
        <v>24050</v>
      </c>
      <c r="S86" s="104">
        <v>24900</v>
      </c>
      <c r="T86" s="104">
        <v>24900</v>
      </c>
      <c r="U86" s="104">
        <v>25050</v>
      </c>
      <c r="V86" s="110">
        <v>26150</v>
      </c>
      <c r="W86" s="105">
        <v>26400</v>
      </c>
      <c r="X86" s="111">
        <v>26850</v>
      </c>
      <c r="Y86" s="111">
        <v>27200</v>
      </c>
      <c r="Z86" s="111">
        <v>27600</v>
      </c>
      <c r="AA86" s="111">
        <v>28800</v>
      </c>
      <c r="AB86" s="111">
        <v>30250</v>
      </c>
      <c r="AC86" s="112">
        <v>28850</v>
      </c>
      <c r="AD86" s="112">
        <v>30150</v>
      </c>
      <c r="AE86" s="112">
        <v>30850</v>
      </c>
      <c r="AF86" s="112">
        <v>31550</v>
      </c>
      <c r="AG86" s="112">
        <v>33050</v>
      </c>
      <c r="AH86" s="117"/>
    </row>
    <row r="87" spans="2:34" ht="15" x14ac:dyDescent="0.25">
      <c r="B87" s="113" t="s">
        <v>88</v>
      </c>
      <c r="C87" s="109">
        <v>14600</v>
      </c>
      <c r="D87" s="109">
        <v>15550</v>
      </c>
      <c r="E87" s="109">
        <v>16000</v>
      </c>
      <c r="F87" s="109">
        <v>16050</v>
      </c>
      <c r="G87" s="109">
        <v>16300</v>
      </c>
      <c r="H87" s="109">
        <v>16300</v>
      </c>
      <c r="I87" s="109">
        <v>17150</v>
      </c>
      <c r="J87" s="109">
        <v>18050</v>
      </c>
      <c r="K87" s="109">
        <v>19100</v>
      </c>
      <c r="L87" s="104">
        <v>19350</v>
      </c>
      <c r="M87" s="104">
        <v>20550</v>
      </c>
      <c r="N87" s="104">
        <v>22100</v>
      </c>
      <c r="O87" s="104">
        <v>22100</v>
      </c>
      <c r="P87" s="104">
        <v>22450</v>
      </c>
      <c r="Q87" s="104">
        <v>23800</v>
      </c>
      <c r="R87" s="104">
        <v>24050</v>
      </c>
      <c r="S87" s="104">
        <v>24900</v>
      </c>
      <c r="T87" s="104">
        <v>24900</v>
      </c>
      <c r="U87" s="104">
        <v>25050</v>
      </c>
      <c r="V87" s="110">
        <v>26150</v>
      </c>
      <c r="W87" s="105">
        <v>26400</v>
      </c>
      <c r="X87" s="111">
        <v>26850</v>
      </c>
      <c r="Y87" s="111">
        <v>27200</v>
      </c>
      <c r="Z87" s="111">
        <v>27600</v>
      </c>
      <c r="AA87" s="111">
        <v>27400</v>
      </c>
      <c r="AB87" s="111">
        <v>28700</v>
      </c>
      <c r="AC87" s="112">
        <v>28650</v>
      </c>
      <c r="AD87" s="112">
        <v>30150</v>
      </c>
      <c r="AE87" s="112">
        <v>30550</v>
      </c>
      <c r="AF87" s="112">
        <v>30750</v>
      </c>
      <c r="AG87" s="112">
        <v>32300</v>
      </c>
      <c r="AH87" s="117"/>
    </row>
    <row r="88" spans="2:34" ht="15" x14ac:dyDescent="0.25">
      <c r="B88" s="113" t="s">
        <v>89</v>
      </c>
      <c r="C88" s="109">
        <v>14600</v>
      </c>
      <c r="D88" s="109">
        <v>15550</v>
      </c>
      <c r="E88" s="109">
        <v>16000</v>
      </c>
      <c r="F88" s="109">
        <v>16050</v>
      </c>
      <c r="G88" s="109">
        <v>16300</v>
      </c>
      <c r="H88" s="109">
        <v>16300</v>
      </c>
      <c r="I88" s="109">
        <v>17150</v>
      </c>
      <c r="J88" s="109">
        <v>18050</v>
      </c>
      <c r="K88" s="109">
        <v>19100</v>
      </c>
      <c r="L88" s="104">
        <v>19350</v>
      </c>
      <c r="M88" s="104">
        <v>20550</v>
      </c>
      <c r="N88" s="104">
        <v>21600</v>
      </c>
      <c r="O88" s="104">
        <v>22100</v>
      </c>
      <c r="P88" s="104">
        <v>22450</v>
      </c>
      <c r="Q88" s="104">
        <v>23800</v>
      </c>
      <c r="R88" s="104">
        <v>24050</v>
      </c>
      <c r="S88" s="104">
        <v>24900</v>
      </c>
      <c r="T88" s="104">
        <v>24900</v>
      </c>
      <c r="U88" s="104">
        <v>25050</v>
      </c>
      <c r="V88" s="110">
        <v>26150</v>
      </c>
      <c r="W88" s="105">
        <v>26400</v>
      </c>
      <c r="X88" s="111">
        <v>26850</v>
      </c>
      <c r="Y88" s="111">
        <v>27200</v>
      </c>
      <c r="Z88" s="111">
        <v>27600</v>
      </c>
      <c r="AA88" s="111">
        <v>27400</v>
      </c>
      <c r="AB88" s="111">
        <v>28700</v>
      </c>
      <c r="AC88" s="112">
        <v>28650</v>
      </c>
      <c r="AD88" s="112">
        <v>30150</v>
      </c>
      <c r="AE88" s="112">
        <v>30550</v>
      </c>
      <c r="AF88" s="112">
        <v>30750</v>
      </c>
      <c r="AG88" s="112">
        <v>32300</v>
      </c>
      <c r="AH88" s="117"/>
    </row>
    <row r="89" spans="2:34" ht="15" x14ac:dyDescent="0.25">
      <c r="B89" s="113" t="s">
        <v>90</v>
      </c>
      <c r="C89" s="109">
        <v>20100</v>
      </c>
      <c r="D89" s="109">
        <v>21450</v>
      </c>
      <c r="E89" s="109">
        <v>22450</v>
      </c>
      <c r="F89" s="109">
        <v>20600</v>
      </c>
      <c r="G89" s="109">
        <v>21200</v>
      </c>
      <c r="H89" s="109">
        <v>21200</v>
      </c>
      <c r="I89" s="109">
        <v>22250</v>
      </c>
      <c r="J89" s="109">
        <v>22900</v>
      </c>
      <c r="K89" s="109">
        <v>24500</v>
      </c>
      <c r="L89" s="104">
        <v>25000</v>
      </c>
      <c r="M89" s="104">
        <v>25300</v>
      </c>
      <c r="N89" s="104">
        <v>29500</v>
      </c>
      <c r="O89" s="104">
        <v>29500</v>
      </c>
      <c r="P89" s="104">
        <v>29500</v>
      </c>
      <c r="Q89" s="104">
        <v>29500</v>
      </c>
      <c r="R89" s="104">
        <v>29500</v>
      </c>
      <c r="S89" s="104">
        <v>30600</v>
      </c>
      <c r="T89" s="104">
        <v>30600</v>
      </c>
      <c r="U89" s="104">
        <v>30600</v>
      </c>
      <c r="V89" s="110">
        <v>31450</v>
      </c>
      <c r="W89" s="105">
        <v>31850</v>
      </c>
      <c r="X89" s="111">
        <v>32050</v>
      </c>
      <c r="Y89" s="111">
        <v>32500</v>
      </c>
      <c r="Z89" s="111">
        <v>31600</v>
      </c>
      <c r="AA89" s="111">
        <v>32950</v>
      </c>
      <c r="AB89" s="111">
        <v>31350</v>
      </c>
      <c r="AC89" s="112">
        <v>32600</v>
      </c>
      <c r="AD89" s="112">
        <v>33200</v>
      </c>
      <c r="AE89" s="112">
        <v>34700</v>
      </c>
      <c r="AF89" s="112">
        <v>36450</v>
      </c>
      <c r="AG89" s="112">
        <v>36300</v>
      </c>
      <c r="AH89" s="117"/>
    </row>
    <row r="90" spans="2:34" ht="15" x14ac:dyDescent="0.25">
      <c r="B90" s="113" t="s">
        <v>91</v>
      </c>
      <c r="C90" s="109">
        <v>15050</v>
      </c>
      <c r="D90" s="109">
        <v>16100</v>
      </c>
      <c r="E90" s="109">
        <v>16100</v>
      </c>
      <c r="F90" s="109">
        <v>16050</v>
      </c>
      <c r="G90" s="109">
        <v>16300</v>
      </c>
      <c r="H90" s="109">
        <v>16300</v>
      </c>
      <c r="I90" s="109">
        <v>17150</v>
      </c>
      <c r="J90" s="109">
        <v>18050</v>
      </c>
      <c r="K90" s="109">
        <v>19100</v>
      </c>
      <c r="L90" s="104">
        <v>19350</v>
      </c>
      <c r="M90" s="104">
        <v>20550</v>
      </c>
      <c r="N90" s="104">
        <v>21600</v>
      </c>
      <c r="O90" s="104">
        <v>22100</v>
      </c>
      <c r="P90" s="104">
        <v>22450</v>
      </c>
      <c r="Q90" s="104">
        <v>23800</v>
      </c>
      <c r="R90" s="104">
        <v>24050</v>
      </c>
      <c r="S90" s="104">
        <v>24900</v>
      </c>
      <c r="T90" s="104">
        <v>24900</v>
      </c>
      <c r="U90" s="104">
        <v>25050</v>
      </c>
      <c r="V90" s="110">
        <v>26150</v>
      </c>
      <c r="W90" s="105">
        <v>26400</v>
      </c>
      <c r="X90" s="111">
        <v>27700</v>
      </c>
      <c r="Y90" s="111">
        <v>29050</v>
      </c>
      <c r="Z90" s="111">
        <v>29000</v>
      </c>
      <c r="AA90" s="111">
        <v>27750</v>
      </c>
      <c r="AB90" s="111">
        <v>28700</v>
      </c>
      <c r="AC90" s="112">
        <v>28900</v>
      </c>
      <c r="AD90" s="112">
        <v>30400</v>
      </c>
      <c r="AE90" s="112">
        <v>31150</v>
      </c>
      <c r="AF90" s="112">
        <v>32850</v>
      </c>
      <c r="AG90" s="112">
        <v>32600</v>
      </c>
      <c r="AH90" s="117"/>
    </row>
    <row r="91" spans="2:34" ht="15" x14ac:dyDescent="0.25">
      <c r="B91" s="113" t="s">
        <v>92</v>
      </c>
      <c r="C91" s="109">
        <v>14600</v>
      </c>
      <c r="D91" s="109">
        <v>15550</v>
      </c>
      <c r="E91" s="109">
        <v>16000</v>
      </c>
      <c r="F91" s="109">
        <v>16050</v>
      </c>
      <c r="G91" s="109">
        <v>16300</v>
      </c>
      <c r="H91" s="109">
        <v>16300</v>
      </c>
      <c r="I91" s="109">
        <v>17150</v>
      </c>
      <c r="J91" s="109">
        <v>18050</v>
      </c>
      <c r="K91" s="109">
        <v>19100</v>
      </c>
      <c r="L91" s="104">
        <v>19350</v>
      </c>
      <c r="M91" s="104">
        <v>20550</v>
      </c>
      <c r="N91" s="104">
        <v>21600</v>
      </c>
      <c r="O91" s="104">
        <v>22100</v>
      </c>
      <c r="P91" s="104">
        <v>22450</v>
      </c>
      <c r="Q91" s="104">
        <v>23800</v>
      </c>
      <c r="R91" s="104">
        <v>24050</v>
      </c>
      <c r="S91" s="104">
        <v>24900</v>
      </c>
      <c r="T91" s="104">
        <v>24900</v>
      </c>
      <c r="U91" s="104">
        <v>25050</v>
      </c>
      <c r="V91" s="110">
        <v>26150</v>
      </c>
      <c r="W91" s="105">
        <v>26400</v>
      </c>
      <c r="X91" s="111">
        <v>26850</v>
      </c>
      <c r="Y91" s="111">
        <v>27200</v>
      </c>
      <c r="Z91" s="111">
        <v>27600</v>
      </c>
      <c r="AA91" s="111">
        <v>27400</v>
      </c>
      <c r="AB91" s="111">
        <v>28700</v>
      </c>
      <c r="AC91" s="112">
        <v>28650</v>
      </c>
      <c r="AD91" s="112">
        <v>30150</v>
      </c>
      <c r="AE91" s="112">
        <v>30550</v>
      </c>
      <c r="AF91" s="112">
        <v>30750</v>
      </c>
      <c r="AG91" s="112">
        <v>32300</v>
      </c>
      <c r="AH91" s="117"/>
    </row>
    <row r="92" spans="2:34" ht="15" x14ac:dyDescent="0.25">
      <c r="B92" s="113" t="s">
        <v>93</v>
      </c>
      <c r="C92" s="109">
        <v>14600</v>
      </c>
      <c r="D92" s="109">
        <v>15550</v>
      </c>
      <c r="E92" s="109">
        <v>16000</v>
      </c>
      <c r="F92" s="109">
        <v>16050</v>
      </c>
      <c r="G92" s="109">
        <v>16300</v>
      </c>
      <c r="H92" s="109">
        <v>16300</v>
      </c>
      <c r="I92" s="109">
        <v>17150</v>
      </c>
      <c r="J92" s="109">
        <v>18050</v>
      </c>
      <c r="K92" s="109">
        <v>19100</v>
      </c>
      <c r="L92" s="104">
        <v>19350</v>
      </c>
      <c r="M92" s="104">
        <v>20550</v>
      </c>
      <c r="N92" s="104">
        <v>21600</v>
      </c>
      <c r="O92" s="104">
        <v>22100</v>
      </c>
      <c r="P92" s="104">
        <v>22450</v>
      </c>
      <c r="Q92" s="104">
        <v>23800</v>
      </c>
      <c r="R92" s="104">
        <v>24050</v>
      </c>
      <c r="S92" s="104">
        <v>24900</v>
      </c>
      <c r="T92" s="104">
        <v>24900</v>
      </c>
      <c r="U92" s="104">
        <v>25050</v>
      </c>
      <c r="V92" s="110">
        <v>26150</v>
      </c>
      <c r="W92" s="105">
        <v>26400</v>
      </c>
      <c r="X92" s="111">
        <v>26850</v>
      </c>
      <c r="Y92" s="111">
        <v>27200</v>
      </c>
      <c r="Z92" s="111">
        <v>27600</v>
      </c>
      <c r="AA92" s="111">
        <v>27400</v>
      </c>
      <c r="AB92" s="111">
        <v>28700</v>
      </c>
      <c r="AC92" s="112">
        <v>28650</v>
      </c>
      <c r="AD92" s="112">
        <v>30150</v>
      </c>
      <c r="AE92" s="112">
        <v>30550</v>
      </c>
      <c r="AF92" s="112">
        <v>30750</v>
      </c>
      <c r="AG92" s="112">
        <v>32300</v>
      </c>
      <c r="AH92" s="117"/>
    </row>
    <row r="93" spans="2:34" ht="15" x14ac:dyDescent="0.25">
      <c r="B93" s="113" t="s">
        <v>94</v>
      </c>
      <c r="C93" s="109">
        <v>14600</v>
      </c>
      <c r="D93" s="109">
        <v>15550</v>
      </c>
      <c r="E93" s="109">
        <v>16000</v>
      </c>
      <c r="F93" s="109">
        <v>16050</v>
      </c>
      <c r="G93" s="109">
        <v>16300</v>
      </c>
      <c r="H93" s="109">
        <v>16300</v>
      </c>
      <c r="I93" s="109">
        <v>17150</v>
      </c>
      <c r="J93" s="109">
        <v>18050</v>
      </c>
      <c r="K93" s="109">
        <v>19100</v>
      </c>
      <c r="L93" s="104">
        <v>19350</v>
      </c>
      <c r="M93" s="104">
        <v>20550</v>
      </c>
      <c r="N93" s="104">
        <v>21600</v>
      </c>
      <c r="O93" s="104">
        <v>22300</v>
      </c>
      <c r="P93" s="104">
        <v>22450</v>
      </c>
      <c r="Q93" s="104">
        <v>23800</v>
      </c>
      <c r="R93" s="104">
        <v>24050</v>
      </c>
      <c r="S93" s="104">
        <v>24900</v>
      </c>
      <c r="T93" s="104">
        <v>24900</v>
      </c>
      <c r="U93" s="104">
        <v>25050</v>
      </c>
      <c r="V93" s="110">
        <v>26150</v>
      </c>
      <c r="W93" s="105">
        <v>26400</v>
      </c>
      <c r="X93" s="111">
        <v>26850</v>
      </c>
      <c r="Y93" s="111">
        <v>27200</v>
      </c>
      <c r="Z93" s="111">
        <v>27600</v>
      </c>
      <c r="AA93" s="111">
        <v>27400</v>
      </c>
      <c r="AB93" s="111">
        <v>28700</v>
      </c>
      <c r="AC93" s="112">
        <v>28650</v>
      </c>
      <c r="AD93" s="112">
        <v>30150</v>
      </c>
      <c r="AE93" s="112">
        <v>31750</v>
      </c>
      <c r="AF93" s="112">
        <v>32300</v>
      </c>
      <c r="AG93" s="112">
        <v>32300</v>
      </c>
      <c r="AH93" s="117"/>
    </row>
    <row r="94" spans="2:34" ht="15" x14ac:dyDescent="0.25">
      <c r="B94" s="113" t="s">
        <v>95</v>
      </c>
      <c r="C94" s="109">
        <v>14600</v>
      </c>
      <c r="D94" s="109">
        <v>15700</v>
      </c>
      <c r="E94" s="109">
        <v>16100</v>
      </c>
      <c r="F94" s="109">
        <v>16050</v>
      </c>
      <c r="G94" s="109">
        <v>16300</v>
      </c>
      <c r="H94" s="109">
        <v>16300</v>
      </c>
      <c r="I94" s="109">
        <v>17150</v>
      </c>
      <c r="J94" s="109">
        <v>18050</v>
      </c>
      <c r="K94" s="109">
        <v>19100</v>
      </c>
      <c r="L94" s="104">
        <v>19350</v>
      </c>
      <c r="M94" s="104">
        <v>20550</v>
      </c>
      <c r="N94" s="104">
        <v>22400</v>
      </c>
      <c r="O94" s="104">
        <v>22800</v>
      </c>
      <c r="P94" s="104">
        <v>22800</v>
      </c>
      <c r="Q94" s="104">
        <v>23800</v>
      </c>
      <c r="R94" s="104">
        <v>24050</v>
      </c>
      <c r="S94" s="104">
        <v>24900</v>
      </c>
      <c r="T94" s="104">
        <v>24900</v>
      </c>
      <c r="U94" s="104">
        <v>25050</v>
      </c>
      <c r="V94" s="110">
        <v>26150</v>
      </c>
      <c r="W94" s="105">
        <v>26400</v>
      </c>
      <c r="X94" s="111">
        <v>27700</v>
      </c>
      <c r="Y94" s="111">
        <v>29050</v>
      </c>
      <c r="Z94" s="111">
        <v>30500</v>
      </c>
      <c r="AA94" s="111">
        <v>32000</v>
      </c>
      <c r="AB94" s="111">
        <v>30400</v>
      </c>
      <c r="AC94" s="112">
        <v>28900</v>
      </c>
      <c r="AD94" s="112">
        <v>30500</v>
      </c>
      <c r="AE94" s="112">
        <v>30550</v>
      </c>
      <c r="AF94" s="112">
        <v>30850</v>
      </c>
      <c r="AG94" s="112">
        <v>32300</v>
      </c>
      <c r="AH94" s="117"/>
    </row>
    <row r="95" spans="2:34" ht="15" x14ac:dyDescent="0.25">
      <c r="B95" s="113" t="s">
        <v>96</v>
      </c>
      <c r="C95" s="109">
        <v>14600</v>
      </c>
      <c r="D95" s="109">
        <v>15550</v>
      </c>
      <c r="E95" s="109">
        <v>16000</v>
      </c>
      <c r="F95" s="109">
        <v>16050</v>
      </c>
      <c r="G95" s="109">
        <v>16300</v>
      </c>
      <c r="H95" s="109">
        <v>16300</v>
      </c>
      <c r="I95" s="109">
        <v>17150</v>
      </c>
      <c r="J95" s="109">
        <v>18050</v>
      </c>
      <c r="K95" s="109">
        <v>19100</v>
      </c>
      <c r="L95" s="104">
        <v>19350</v>
      </c>
      <c r="M95" s="104">
        <v>20550</v>
      </c>
      <c r="N95" s="104">
        <v>21600</v>
      </c>
      <c r="O95" s="104">
        <v>22100</v>
      </c>
      <c r="P95" s="104">
        <v>22450</v>
      </c>
      <c r="Q95" s="104">
        <v>23800</v>
      </c>
      <c r="R95" s="104">
        <v>24050</v>
      </c>
      <c r="S95" s="104">
        <v>24900</v>
      </c>
      <c r="T95" s="104">
        <v>24900</v>
      </c>
      <c r="U95" s="104">
        <v>25050</v>
      </c>
      <c r="V95" s="110">
        <v>26150</v>
      </c>
      <c r="W95" s="105">
        <v>26400</v>
      </c>
      <c r="X95" s="111">
        <v>27700</v>
      </c>
      <c r="Y95" s="111">
        <v>29050</v>
      </c>
      <c r="Z95" s="111">
        <v>29850</v>
      </c>
      <c r="AA95" s="111">
        <v>28850</v>
      </c>
      <c r="AB95" s="111">
        <v>29600</v>
      </c>
      <c r="AC95" s="112">
        <v>29350</v>
      </c>
      <c r="AD95" s="112">
        <v>31400</v>
      </c>
      <c r="AE95" s="112">
        <v>33000</v>
      </c>
      <c r="AF95" s="112">
        <v>33650</v>
      </c>
      <c r="AG95" s="112">
        <v>33900</v>
      </c>
      <c r="AH95" s="117"/>
    </row>
    <row r="96" spans="2:34" ht="15" x14ac:dyDescent="0.25">
      <c r="B96" s="113" t="s">
        <v>97</v>
      </c>
      <c r="C96" s="109">
        <v>14600</v>
      </c>
      <c r="D96" s="109">
        <v>15550</v>
      </c>
      <c r="E96" s="109">
        <v>16000</v>
      </c>
      <c r="F96" s="109">
        <v>16050</v>
      </c>
      <c r="G96" s="109">
        <v>16300</v>
      </c>
      <c r="H96" s="109">
        <v>16300</v>
      </c>
      <c r="I96" s="109">
        <v>17150</v>
      </c>
      <c r="J96" s="109">
        <v>18050</v>
      </c>
      <c r="K96" s="109">
        <v>19100</v>
      </c>
      <c r="L96" s="104">
        <v>19350</v>
      </c>
      <c r="M96" s="104">
        <v>20550</v>
      </c>
      <c r="N96" s="104">
        <v>21600</v>
      </c>
      <c r="O96" s="104">
        <v>22100</v>
      </c>
      <c r="P96" s="104">
        <v>22450</v>
      </c>
      <c r="Q96" s="104">
        <v>23800</v>
      </c>
      <c r="R96" s="104">
        <v>24050</v>
      </c>
      <c r="S96" s="104">
        <v>24900</v>
      </c>
      <c r="T96" s="104">
        <v>24900</v>
      </c>
      <c r="U96" s="104">
        <v>25050</v>
      </c>
      <c r="V96" s="110">
        <v>26150</v>
      </c>
      <c r="W96" s="105">
        <v>26400</v>
      </c>
      <c r="X96" s="111">
        <v>26850</v>
      </c>
      <c r="Y96" s="111">
        <v>27200</v>
      </c>
      <c r="Z96" s="111">
        <v>27600</v>
      </c>
      <c r="AA96" s="111">
        <v>27400</v>
      </c>
      <c r="AB96" s="111">
        <v>28700</v>
      </c>
      <c r="AC96" s="112">
        <v>28650</v>
      </c>
      <c r="AD96" s="112">
        <v>30150</v>
      </c>
      <c r="AE96" s="112">
        <v>30550</v>
      </c>
      <c r="AF96" s="112">
        <v>30750</v>
      </c>
      <c r="AG96" s="112">
        <v>32300</v>
      </c>
      <c r="AH96" s="117"/>
    </row>
    <row r="97" spans="2:34" ht="15" x14ac:dyDescent="0.25">
      <c r="B97" s="113" t="s">
        <v>98</v>
      </c>
      <c r="C97" s="109">
        <v>14600</v>
      </c>
      <c r="D97" s="109">
        <v>15600</v>
      </c>
      <c r="E97" s="109">
        <v>16000</v>
      </c>
      <c r="F97" s="109">
        <v>16050</v>
      </c>
      <c r="G97" s="109">
        <v>16300</v>
      </c>
      <c r="H97" s="109">
        <v>16600</v>
      </c>
      <c r="I97" s="109">
        <v>17750</v>
      </c>
      <c r="J97" s="109">
        <v>18150</v>
      </c>
      <c r="K97" s="109">
        <v>19100</v>
      </c>
      <c r="L97" s="104">
        <v>19350</v>
      </c>
      <c r="M97" s="104">
        <v>20550</v>
      </c>
      <c r="N97" s="104">
        <v>21950</v>
      </c>
      <c r="O97" s="104">
        <v>23150</v>
      </c>
      <c r="P97" s="104">
        <v>23500</v>
      </c>
      <c r="Q97" s="104">
        <v>24450</v>
      </c>
      <c r="R97" s="104">
        <v>25700</v>
      </c>
      <c r="S97" s="104">
        <v>27050</v>
      </c>
      <c r="T97" s="104">
        <v>27050</v>
      </c>
      <c r="U97" s="104">
        <v>27050</v>
      </c>
      <c r="V97" s="110">
        <v>28200</v>
      </c>
      <c r="W97" s="105">
        <v>28550</v>
      </c>
      <c r="X97" s="111">
        <v>29450</v>
      </c>
      <c r="Y97" s="111">
        <v>29850</v>
      </c>
      <c r="Z97" s="111">
        <v>30450</v>
      </c>
      <c r="AA97" s="111">
        <v>31950</v>
      </c>
      <c r="AB97" s="111">
        <v>33050</v>
      </c>
      <c r="AC97" s="112">
        <v>33900</v>
      </c>
      <c r="AD97" s="112">
        <v>35250</v>
      </c>
      <c r="AE97" s="112">
        <v>35900</v>
      </c>
      <c r="AF97" s="112">
        <v>37250</v>
      </c>
      <c r="AG97" s="112">
        <v>38450</v>
      </c>
      <c r="AH97" s="117"/>
    </row>
    <row r="98" spans="2:34" ht="15" x14ac:dyDescent="0.25">
      <c r="B98" s="113" t="s">
        <v>99</v>
      </c>
      <c r="C98" s="109">
        <v>14600</v>
      </c>
      <c r="D98" s="109">
        <v>15550</v>
      </c>
      <c r="E98" s="109">
        <v>16000</v>
      </c>
      <c r="F98" s="109">
        <v>16050</v>
      </c>
      <c r="G98" s="109">
        <v>16300</v>
      </c>
      <c r="H98" s="109">
        <v>16300</v>
      </c>
      <c r="I98" s="109">
        <v>17150</v>
      </c>
      <c r="J98" s="109">
        <v>18050</v>
      </c>
      <c r="K98" s="109">
        <v>19100</v>
      </c>
      <c r="L98" s="104">
        <v>19350</v>
      </c>
      <c r="M98" s="104">
        <v>20550</v>
      </c>
      <c r="N98" s="104">
        <v>21600</v>
      </c>
      <c r="O98" s="104">
        <v>22100</v>
      </c>
      <c r="P98" s="104">
        <v>22450</v>
      </c>
      <c r="Q98" s="104">
        <v>23800</v>
      </c>
      <c r="R98" s="104">
        <v>24050</v>
      </c>
      <c r="S98" s="104">
        <v>24900</v>
      </c>
      <c r="T98" s="104">
        <v>24900</v>
      </c>
      <c r="U98" s="104">
        <v>25050</v>
      </c>
      <c r="V98" s="110">
        <v>26150</v>
      </c>
      <c r="W98" s="105">
        <v>26400</v>
      </c>
      <c r="X98" s="111">
        <v>26850</v>
      </c>
      <c r="Y98" s="111">
        <v>27200</v>
      </c>
      <c r="Z98" s="111">
        <v>27600</v>
      </c>
      <c r="AA98" s="111">
        <v>28950</v>
      </c>
      <c r="AB98" s="111">
        <v>30000</v>
      </c>
      <c r="AC98" s="112">
        <v>28650</v>
      </c>
      <c r="AD98" s="112">
        <v>30150</v>
      </c>
      <c r="AE98" s="112">
        <v>31150</v>
      </c>
      <c r="AF98" s="112">
        <v>30750</v>
      </c>
      <c r="AG98" s="112">
        <v>33000</v>
      </c>
      <c r="AH98" s="117"/>
    </row>
    <row r="99" spans="2:34" ht="15" x14ac:dyDescent="0.25">
      <c r="B99" s="113" t="s">
        <v>100</v>
      </c>
      <c r="C99" s="109">
        <v>14600</v>
      </c>
      <c r="D99" s="109">
        <v>15550</v>
      </c>
      <c r="E99" s="109">
        <v>16000</v>
      </c>
      <c r="F99" s="109">
        <v>16050</v>
      </c>
      <c r="G99" s="109">
        <v>17600</v>
      </c>
      <c r="H99" s="109">
        <v>17900</v>
      </c>
      <c r="I99" s="109">
        <v>17900</v>
      </c>
      <c r="J99" s="109">
        <v>18150</v>
      </c>
      <c r="K99" s="109">
        <v>19100</v>
      </c>
      <c r="L99" s="104">
        <v>19350</v>
      </c>
      <c r="M99" s="104">
        <v>20550</v>
      </c>
      <c r="N99" s="104">
        <v>23700</v>
      </c>
      <c r="O99" s="104">
        <v>23900</v>
      </c>
      <c r="P99" s="104">
        <v>23900</v>
      </c>
      <c r="Q99" s="104">
        <v>25450</v>
      </c>
      <c r="R99" s="104">
        <v>25450</v>
      </c>
      <c r="S99" s="104">
        <v>26150</v>
      </c>
      <c r="T99" s="104">
        <v>26150</v>
      </c>
      <c r="U99" s="104">
        <v>26200</v>
      </c>
      <c r="V99" s="110">
        <v>26500</v>
      </c>
      <c r="W99" s="105">
        <v>27450</v>
      </c>
      <c r="X99" s="111">
        <v>26850</v>
      </c>
      <c r="Y99" s="111">
        <v>27200</v>
      </c>
      <c r="Z99" s="111">
        <v>27600</v>
      </c>
      <c r="AA99" s="111">
        <v>27400</v>
      </c>
      <c r="AB99" s="111">
        <v>28700</v>
      </c>
      <c r="AC99" s="112">
        <v>28650</v>
      </c>
      <c r="AD99" s="112">
        <v>30150</v>
      </c>
      <c r="AE99" s="112">
        <v>30550</v>
      </c>
      <c r="AF99" s="112">
        <v>30750</v>
      </c>
      <c r="AG99" s="112">
        <v>32300</v>
      </c>
      <c r="AH99" s="117"/>
    </row>
    <row r="100" spans="2:34" ht="15" x14ac:dyDescent="0.25">
      <c r="B100" s="113" t="s">
        <v>101</v>
      </c>
      <c r="C100" s="109">
        <v>14600</v>
      </c>
      <c r="D100" s="109">
        <v>15550</v>
      </c>
      <c r="E100" s="109">
        <v>16000</v>
      </c>
      <c r="F100" s="109">
        <v>16050</v>
      </c>
      <c r="G100" s="109">
        <v>16300</v>
      </c>
      <c r="H100" s="109">
        <v>16300</v>
      </c>
      <c r="I100" s="109">
        <v>17150</v>
      </c>
      <c r="J100" s="109">
        <v>18050</v>
      </c>
      <c r="K100" s="109">
        <v>19100</v>
      </c>
      <c r="L100" s="104">
        <v>19350</v>
      </c>
      <c r="M100" s="104">
        <v>20550</v>
      </c>
      <c r="N100" s="104">
        <v>21600</v>
      </c>
      <c r="O100" s="104">
        <v>22100</v>
      </c>
      <c r="P100" s="104">
        <v>22450</v>
      </c>
      <c r="Q100" s="104">
        <v>23800</v>
      </c>
      <c r="R100" s="104">
        <v>24050</v>
      </c>
      <c r="S100" s="104">
        <v>24900</v>
      </c>
      <c r="T100" s="104">
        <v>24900</v>
      </c>
      <c r="U100" s="104">
        <v>25050</v>
      </c>
      <c r="V100" s="110">
        <v>26150</v>
      </c>
      <c r="W100" s="105">
        <v>26400</v>
      </c>
      <c r="X100" s="111">
        <v>26850</v>
      </c>
      <c r="Y100" s="111">
        <v>27200</v>
      </c>
      <c r="Z100" s="111">
        <v>27600</v>
      </c>
      <c r="AA100" s="111">
        <v>27400</v>
      </c>
      <c r="AB100" s="111">
        <v>28700</v>
      </c>
      <c r="AC100" s="112">
        <v>28650</v>
      </c>
      <c r="AD100" s="112">
        <v>30150</v>
      </c>
      <c r="AE100" s="112">
        <v>30550</v>
      </c>
      <c r="AF100" s="112">
        <v>30750</v>
      </c>
      <c r="AG100" s="112">
        <v>32300</v>
      </c>
      <c r="AH100" s="117"/>
    </row>
    <row r="101" spans="2:34" ht="15" x14ac:dyDescent="0.25">
      <c r="B101" s="113" t="s">
        <v>102</v>
      </c>
      <c r="C101" s="109">
        <v>14600</v>
      </c>
      <c r="D101" s="109">
        <v>15550</v>
      </c>
      <c r="E101" s="109">
        <v>16000</v>
      </c>
      <c r="F101" s="109">
        <v>16050</v>
      </c>
      <c r="G101" s="109">
        <v>16300</v>
      </c>
      <c r="H101" s="109">
        <v>16300</v>
      </c>
      <c r="I101" s="109">
        <v>17150</v>
      </c>
      <c r="J101" s="109">
        <v>18050</v>
      </c>
      <c r="K101" s="109">
        <v>19100</v>
      </c>
      <c r="L101" s="104">
        <v>19350</v>
      </c>
      <c r="M101" s="104">
        <v>20550</v>
      </c>
      <c r="N101" s="104">
        <v>21600</v>
      </c>
      <c r="O101" s="104">
        <v>22100</v>
      </c>
      <c r="P101" s="104">
        <v>22450</v>
      </c>
      <c r="Q101" s="104">
        <v>23800</v>
      </c>
      <c r="R101" s="104">
        <v>24050</v>
      </c>
      <c r="S101" s="104">
        <v>24900</v>
      </c>
      <c r="T101" s="104">
        <v>24900</v>
      </c>
      <c r="U101" s="104">
        <v>25050</v>
      </c>
      <c r="V101" s="110">
        <v>26150</v>
      </c>
      <c r="W101" s="105">
        <v>26400</v>
      </c>
      <c r="X101" s="111">
        <v>26850</v>
      </c>
      <c r="Y101" s="111">
        <v>27200</v>
      </c>
      <c r="Z101" s="111">
        <v>27600</v>
      </c>
      <c r="AA101" s="111">
        <v>27400</v>
      </c>
      <c r="AB101" s="111">
        <v>28700</v>
      </c>
      <c r="AC101" s="112">
        <v>28650</v>
      </c>
      <c r="AD101" s="112">
        <v>30150</v>
      </c>
      <c r="AE101" s="112">
        <v>30550</v>
      </c>
      <c r="AF101" s="112">
        <v>30750</v>
      </c>
      <c r="AG101" s="112">
        <v>32300</v>
      </c>
      <c r="AH101" s="117"/>
    </row>
    <row r="102" spans="2:34" ht="15" x14ac:dyDescent="0.25">
      <c r="B102" s="113" t="s">
        <v>103</v>
      </c>
      <c r="C102" s="109">
        <v>14700</v>
      </c>
      <c r="D102" s="109">
        <v>15750</v>
      </c>
      <c r="E102" s="109">
        <v>16000</v>
      </c>
      <c r="F102" s="109">
        <v>16050</v>
      </c>
      <c r="G102" s="109">
        <v>16300</v>
      </c>
      <c r="H102" s="109">
        <v>16300</v>
      </c>
      <c r="I102" s="109">
        <v>17750</v>
      </c>
      <c r="J102" s="109">
        <v>18150</v>
      </c>
      <c r="K102" s="109">
        <v>19100</v>
      </c>
      <c r="L102" s="104">
        <v>19350</v>
      </c>
      <c r="M102" s="104">
        <v>20550</v>
      </c>
      <c r="N102" s="104">
        <v>21600</v>
      </c>
      <c r="O102" s="104">
        <v>22100</v>
      </c>
      <c r="P102" s="104">
        <v>23200</v>
      </c>
      <c r="Q102" s="104">
        <v>25050</v>
      </c>
      <c r="R102" s="104">
        <v>25150</v>
      </c>
      <c r="S102" s="104">
        <v>26350</v>
      </c>
      <c r="T102" s="104">
        <v>26350</v>
      </c>
      <c r="U102" s="104">
        <v>26500</v>
      </c>
      <c r="V102" s="110">
        <v>27600</v>
      </c>
      <c r="W102" s="105">
        <v>27950</v>
      </c>
      <c r="X102" s="111">
        <v>29300</v>
      </c>
      <c r="Y102" s="111">
        <v>30050</v>
      </c>
      <c r="Z102" s="111">
        <v>30150</v>
      </c>
      <c r="AA102" s="111">
        <v>30350</v>
      </c>
      <c r="AB102" s="111">
        <v>31300</v>
      </c>
      <c r="AC102" s="112">
        <v>30200</v>
      </c>
      <c r="AD102" s="112">
        <v>31700</v>
      </c>
      <c r="AE102" s="112">
        <v>31350</v>
      </c>
      <c r="AF102" s="112">
        <v>32550</v>
      </c>
      <c r="AG102" s="112">
        <v>32450</v>
      </c>
      <c r="AH102" s="117"/>
    </row>
    <row r="103" spans="2:34" ht="15" x14ac:dyDescent="0.25">
      <c r="B103" s="113" t="s">
        <v>104</v>
      </c>
      <c r="C103" s="109">
        <v>14600</v>
      </c>
      <c r="D103" s="109">
        <v>15600</v>
      </c>
      <c r="E103" s="109">
        <v>16000</v>
      </c>
      <c r="F103" s="109">
        <v>16050</v>
      </c>
      <c r="G103" s="109">
        <v>16300</v>
      </c>
      <c r="H103" s="109">
        <v>16300</v>
      </c>
      <c r="I103" s="109">
        <v>17150</v>
      </c>
      <c r="J103" s="109">
        <v>18050</v>
      </c>
      <c r="K103" s="109">
        <v>19100</v>
      </c>
      <c r="L103" s="104">
        <v>19350</v>
      </c>
      <c r="M103" s="104">
        <v>20550</v>
      </c>
      <c r="N103" s="104">
        <v>21600</v>
      </c>
      <c r="O103" s="104">
        <v>22100</v>
      </c>
      <c r="P103" s="104">
        <v>22450</v>
      </c>
      <c r="Q103" s="104">
        <v>23800</v>
      </c>
      <c r="R103" s="104">
        <v>24050</v>
      </c>
      <c r="S103" s="104">
        <v>26100</v>
      </c>
      <c r="T103" s="104">
        <v>26100</v>
      </c>
      <c r="U103" s="104">
        <v>26100</v>
      </c>
      <c r="V103" s="110">
        <v>27150</v>
      </c>
      <c r="W103" s="105">
        <v>27200</v>
      </c>
      <c r="X103" s="111">
        <v>27850</v>
      </c>
      <c r="Y103" s="111">
        <v>28200</v>
      </c>
      <c r="Z103" s="111">
        <v>29600</v>
      </c>
      <c r="AA103" s="111">
        <v>28500</v>
      </c>
      <c r="AB103" s="111">
        <v>30150</v>
      </c>
      <c r="AC103" s="112">
        <v>30050</v>
      </c>
      <c r="AD103" s="112">
        <v>30750</v>
      </c>
      <c r="AE103" s="112">
        <v>32150</v>
      </c>
      <c r="AF103" s="112">
        <v>32150</v>
      </c>
      <c r="AG103" s="112">
        <v>31800</v>
      </c>
      <c r="AH103" s="117"/>
    </row>
    <row r="104" spans="2:34" ht="15" x14ac:dyDescent="0.25">
      <c r="B104" s="113" t="s">
        <v>105</v>
      </c>
      <c r="C104" s="109">
        <v>17150</v>
      </c>
      <c r="D104" s="109">
        <v>17600</v>
      </c>
      <c r="E104" s="109">
        <v>18250</v>
      </c>
      <c r="F104" s="109">
        <v>20400</v>
      </c>
      <c r="G104" s="109">
        <v>20750</v>
      </c>
      <c r="H104" s="109">
        <v>20750</v>
      </c>
      <c r="I104" s="109">
        <v>21900</v>
      </c>
      <c r="J104" s="109">
        <v>22900</v>
      </c>
      <c r="K104" s="109">
        <v>24150</v>
      </c>
      <c r="L104" s="104">
        <v>24200</v>
      </c>
      <c r="M104" s="104">
        <v>25750</v>
      </c>
      <c r="N104" s="104">
        <v>27550</v>
      </c>
      <c r="O104" s="104">
        <v>28000</v>
      </c>
      <c r="P104" s="104">
        <v>29100</v>
      </c>
      <c r="Q104" s="104">
        <v>31100</v>
      </c>
      <c r="R104" s="104">
        <v>31100</v>
      </c>
      <c r="S104" s="104">
        <v>32350</v>
      </c>
      <c r="T104" s="104">
        <v>32350</v>
      </c>
      <c r="U104" s="104">
        <v>32350</v>
      </c>
      <c r="V104" s="110">
        <v>34250</v>
      </c>
      <c r="W104" s="105">
        <v>34750</v>
      </c>
      <c r="X104" s="111">
        <v>35300</v>
      </c>
      <c r="Y104" s="111">
        <v>35750</v>
      </c>
      <c r="Z104" s="111">
        <v>35400</v>
      </c>
      <c r="AA104" s="111">
        <v>33650</v>
      </c>
      <c r="AB104" s="111">
        <v>35650</v>
      </c>
      <c r="AC104" s="112">
        <v>37350</v>
      </c>
      <c r="AD104" s="112">
        <v>35500</v>
      </c>
      <c r="AE104" s="112">
        <v>39550</v>
      </c>
      <c r="AF104" s="112">
        <v>40950</v>
      </c>
      <c r="AG104" s="112">
        <v>44200</v>
      </c>
      <c r="AH104" s="117"/>
    </row>
    <row r="105" spans="2:34" ht="15" x14ac:dyDescent="0.25">
      <c r="B105" s="113" t="s">
        <v>106</v>
      </c>
      <c r="C105" s="109">
        <v>14600</v>
      </c>
      <c r="D105" s="109">
        <v>15550</v>
      </c>
      <c r="E105" s="109">
        <v>16000</v>
      </c>
      <c r="F105" s="109">
        <v>16050</v>
      </c>
      <c r="G105" s="109">
        <v>16300</v>
      </c>
      <c r="H105" s="109">
        <v>16300</v>
      </c>
      <c r="I105" s="109">
        <v>17150</v>
      </c>
      <c r="J105" s="109">
        <v>18050</v>
      </c>
      <c r="K105" s="109">
        <v>19100</v>
      </c>
      <c r="L105" s="104">
        <v>19350</v>
      </c>
      <c r="M105" s="104">
        <v>20550</v>
      </c>
      <c r="N105" s="104">
        <v>21600</v>
      </c>
      <c r="O105" s="104">
        <v>22100</v>
      </c>
      <c r="P105" s="104">
        <v>22450</v>
      </c>
      <c r="Q105" s="104">
        <v>23800</v>
      </c>
      <c r="R105" s="104">
        <v>24050</v>
      </c>
      <c r="S105" s="104">
        <v>24900</v>
      </c>
      <c r="T105" s="104">
        <v>24900</v>
      </c>
      <c r="U105" s="104">
        <v>25050</v>
      </c>
      <c r="V105" s="110">
        <v>26150</v>
      </c>
      <c r="W105" s="105">
        <v>26400</v>
      </c>
      <c r="X105" s="111">
        <v>26900</v>
      </c>
      <c r="Y105" s="111">
        <v>27300</v>
      </c>
      <c r="Z105" s="111">
        <v>27600</v>
      </c>
      <c r="AA105" s="111">
        <v>27400</v>
      </c>
      <c r="AB105" s="111">
        <v>28700</v>
      </c>
      <c r="AC105" s="112">
        <v>28650</v>
      </c>
      <c r="AD105" s="112">
        <v>30150</v>
      </c>
      <c r="AE105" s="112">
        <v>30550</v>
      </c>
      <c r="AF105" s="112">
        <v>30950</v>
      </c>
      <c r="AG105" s="112">
        <v>32300</v>
      </c>
      <c r="AH105" s="117"/>
    </row>
    <row r="106" spans="2:34" ht="15" x14ac:dyDescent="0.25">
      <c r="B106" s="113" t="s">
        <v>107</v>
      </c>
      <c r="C106" s="109">
        <v>14600</v>
      </c>
      <c r="D106" s="109">
        <v>15550</v>
      </c>
      <c r="E106" s="109">
        <v>16000</v>
      </c>
      <c r="F106" s="109">
        <v>16050</v>
      </c>
      <c r="G106" s="109">
        <v>16300</v>
      </c>
      <c r="H106" s="109">
        <v>16300</v>
      </c>
      <c r="I106" s="109">
        <v>17150</v>
      </c>
      <c r="J106" s="109">
        <v>18050</v>
      </c>
      <c r="K106" s="109">
        <v>19100</v>
      </c>
      <c r="L106" s="104">
        <v>19350</v>
      </c>
      <c r="M106" s="104">
        <v>20550</v>
      </c>
      <c r="N106" s="104">
        <v>21600</v>
      </c>
      <c r="O106" s="104">
        <v>22100</v>
      </c>
      <c r="P106" s="104">
        <v>22450</v>
      </c>
      <c r="Q106" s="104">
        <v>23800</v>
      </c>
      <c r="R106" s="104">
        <v>24050</v>
      </c>
      <c r="S106" s="104">
        <v>24900</v>
      </c>
      <c r="T106" s="104">
        <v>24900</v>
      </c>
      <c r="U106" s="104">
        <v>25050</v>
      </c>
      <c r="V106" s="110">
        <v>26150</v>
      </c>
      <c r="W106" s="105">
        <v>26400</v>
      </c>
      <c r="X106" s="111">
        <v>26850</v>
      </c>
      <c r="Y106" s="111">
        <v>27200</v>
      </c>
      <c r="Z106" s="111">
        <v>27600</v>
      </c>
      <c r="AA106" s="111">
        <v>27400</v>
      </c>
      <c r="AB106" s="111">
        <v>28700</v>
      </c>
      <c r="AC106" s="112">
        <v>28650</v>
      </c>
      <c r="AD106" s="112">
        <v>30150</v>
      </c>
      <c r="AE106" s="112">
        <v>30550</v>
      </c>
      <c r="AF106" s="112">
        <v>30750</v>
      </c>
      <c r="AG106" s="112">
        <v>32300</v>
      </c>
      <c r="AH106" s="117"/>
    </row>
    <row r="107" spans="2:34" ht="15" x14ac:dyDescent="0.25">
      <c r="B107" s="113" t="s">
        <v>108</v>
      </c>
      <c r="C107" s="109">
        <v>14600</v>
      </c>
      <c r="D107" s="109">
        <v>15550</v>
      </c>
      <c r="E107" s="109">
        <v>16000</v>
      </c>
      <c r="F107" s="109">
        <v>16050</v>
      </c>
      <c r="G107" s="109">
        <v>16300</v>
      </c>
      <c r="H107" s="109">
        <v>16300</v>
      </c>
      <c r="I107" s="109">
        <v>17750</v>
      </c>
      <c r="J107" s="109">
        <v>18150</v>
      </c>
      <c r="K107" s="109">
        <v>19100</v>
      </c>
      <c r="L107" s="104">
        <v>19350</v>
      </c>
      <c r="M107" s="104">
        <v>20550</v>
      </c>
      <c r="N107" s="104">
        <v>23900</v>
      </c>
      <c r="O107" s="104">
        <v>24750</v>
      </c>
      <c r="P107" s="104">
        <v>24750</v>
      </c>
      <c r="Q107" s="104">
        <v>25550</v>
      </c>
      <c r="R107" s="104">
        <v>25550</v>
      </c>
      <c r="S107" s="104">
        <v>26700</v>
      </c>
      <c r="T107" s="104">
        <v>26700</v>
      </c>
      <c r="U107" s="104">
        <v>26800</v>
      </c>
      <c r="V107" s="110">
        <v>28650</v>
      </c>
      <c r="W107" s="105">
        <v>28300</v>
      </c>
      <c r="X107" s="111">
        <v>29700</v>
      </c>
      <c r="Y107" s="111">
        <v>31050</v>
      </c>
      <c r="Z107" s="111">
        <v>32600</v>
      </c>
      <c r="AA107" s="111">
        <v>33000</v>
      </c>
      <c r="AB107" s="111">
        <v>33000</v>
      </c>
      <c r="AC107" s="112">
        <v>32700</v>
      </c>
      <c r="AD107" s="112">
        <v>33400</v>
      </c>
      <c r="AE107" s="112">
        <v>33800</v>
      </c>
      <c r="AF107" s="112">
        <v>36500</v>
      </c>
      <c r="AG107" s="112">
        <v>38800</v>
      </c>
      <c r="AH107" s="117"/>
    </row>
    <row r="108" spans="2:34" ht="15" x14ac:dyDescent="0.25">
      <c r="B108" s="113" t="s">
        <v>109</v>
      </c>
      <c r="C108" s="109">
        <v>14600</v>
      </c>
      <c r="D108" s="109">
        <v>15550</v>
      </c>
      <c r="E108" s="109">
        <v>16000</v>
      </c>
      <c r="F108" s="109">
        <v>16050</v>
      </c>
      <c r="G108" s="109">
        <v>16300</v>
      </c>
      <c r="H108" s="109">
        <v>16300</v>
      </c>
      <c r="I108" s="109">
        <v>17150</v>
      </c>
      <c r="J108" s="109">
        <v>18050</v>
      </c>
      <c r="K108" s="109">
        <v>19100</v>
      </c>
      <c r="L108" s="104">
        <v>19350</v>
      </c>
      <c r="M108" s="104">
        <v>20550</v>
      </c>
      <c r="N108" s="104">
        <v>21600</v>
      </c>
      <c r="O108" s="104">
        <v>22100</v>
      </c>
      <c r="P108" s="104">
        <v>23650</v>
      </c>
      <c r="Q108" s="104">
        <v>25300</v>
      </c>
      <c r="R108" s="104">
        <v>25300</v>
      </c>
      <c r="S108" s="104">
        <v>26500</v>
      </c>
      <c r="T108" s="104">
        <v>26500</v>
      </c>
      <c r="U108" s="104">
        <v>26600</v>
      </c>
      <c r="V108" s="110">
        <v>27850</v>
      </c>
      <c r="W108" s="105">
        <v>28200</v>
      </c>
      <c r="X108" s="111">
        <v>29000</v>
      </c>
      <c r="Y108" s="111">
        <v>29400</v>
      </c>
      <c r="Z108" s="111">
        <v>28750</v>
      </c>
      <c r="AA108" s="111">
        <v>28900</v>
      </c>
      <c r="AB108" s="111">
        <v>30100</v>
      </c>
      <c r="AC108" s="112">
        <v>30050</v>
      </c>
      <c r="AD108" s="112">
        <v>30750</v>
      </c>
      <c r="AE108" s="112">
        <v>32300</v>
      </c>
      <c r="AF108" s="112">
        <v>34200</v>
      </c>
      <c r="AG108" s="112">
        <v>33800</v>
      </c>
      <c r="AH108" s="117"/>
    </row>
    <row r="109" spans="2:34" ht="15" x14ac:dyDescent="0.25">
      <c r="B109" s="113" t="s">
        <v>110</v>
      </c>
      <c r="C109" s="109">
        <v>16200</v>
      </c>
      <c r="D109" s="109">
        <v>17400</v>
      </c>
      <c r="E109" s="109">
        <v>17850</v>
      </c>
      <c r="F109" s="109">
        <v>18000</v>
      </c>
      <c r="G109" s="109">
        <v>18100</v>
      </c>
      <c r="H109" s="109">
        <v>18100</v>
      </c>
      <c r="I109" s="109">
        <v>19450</v>
      </c>
      <c r="J109" s="109">
        <v>20450</v>
      </c>
      <c r="K109" s="109">
        <v>21450</v>
      </c>
      <c r="L109" s="104">
        <v>21800</v>
      </c>
      <c r="M109" s="104">
        <v>23250</v>
      </c>
      <c r="N109" s="104">
        <v>24800</v>
      </c>
      <c r="O109" s="104">
        <v>25100</v>
      </c>
      <c r="P109" s="104">
        <v>25100</v>
      </c>
      <c r="Q109" s="104">
        <v>25100</v>
      </c>
      <c r="R109" s="104">
        <v>25100</v>
      </c>
      <c r="S109" s="104">
        <v>25600</v>
      </c>
      <c r="T109" s="104">
        <v>25600</v>
      </c>
      <c r="U109" s="104">
        <v>25650</v>
      </c>
      <c r="V109" s="110">
        <v>27100</v>
      </c>
      <c r="W109" s="105">
        <v>27700</v>
      </c>
      <c r="X109" s="111">
        <v>28950</v>
      </c>
      <c r="Y109" s="111">
        <v>29350</v>
      </c>
      <c r="Z109" s="111">
        <v>30150</v>
      </c>
      <c r="AA109" s="111">
        <v>29050</v>
      </c>
      <c r="AB109" s="111">
        <v>30350</v>
      </c>
      <c r="AC109" s="112">
        <v>28850</v>
      </c>
      <c r="AD109" s="112">
        <v>30150</v>
      </c>
      <c r="AE109" s="112">
        <v>30550</v>
      </c>
      <c r="AF109" s="112">
        <v>31300</v>
      </c>
      <c r="AG109" s="112">
        <v>32300</v>
      </c>
      <c r="AH109" s="117"/>
    </row>
    <row r="110" spans="2:34" ht="15" x14ac:dyDescent="0.25">
      <c r="B110" s="113" t="s">
        <v>111</v>
      </c>
      <c r="C110" s="109">
        <v>16300</v>
      </c>
      <c r="D110" s="109">
        <v>17400</v>
      </c>
      <c r="E110" s="109">
        <v>17950</v>
      </c>
      <c r="F110" s="109">
        <v>17550</v>
      </c>
      <c r="G110" s="109">
        <v>17800</v>
      </c>
      <c r="H110" s="109">
        <v>17800</v>
      </c>
      <c r="I110" s="109">
        <v>18900</v>
      </c>
      <c r="J110" s="109">
        <v>19700</v>
      </c>
      <c r="K110" s="109">
        <v>20050</v>
      </c>
      <c r="L110" s="104">
        <v>21850</v>
      </c>
      <c r="M110" s="104">
        <v>21950</v>
      </c>
      <c r="N110" s="104">
        <v>25450</v>
      </c>
      <c r="O110" s="104">
        <v>26100</v>
      </c>
      <c r="P110" s="104">
        <v>26100</v>
      </c>
      <c r="Q110" s="104">
        <v>26100</v>
      </c>
      <c r="R110" s="104">
        <v>26100</v>
      </c>
      <c r="S110" s="104">
        <v>26100</v>
      </c>
      <c r="T110" s="104">
        <v>26100</v>
      </c>
      <c r="U110" s="104">
        <v>26100</v>
      </c>
      <c r="V110" s="110">
        <v>26150</v>
      </c>
      <c r="W110" s="105">
        <v>26700</v>
      </c>
      <c r="X110" s="111">
        <v>26850</v>
      </c>
      <c r="Y110" s="111">
        <v>27200</v>
      </c>
      <c r="Z110" s="111">
        <v>27750</v>
      </c>
      <c r="AA110" s="111">
        <v>28600</v>
      </c>
      <c r="AB110" s="111">
        <v>29200</v>
      </c>
      <c r="AC110" s="112">
        <v>29450</v>
      </c>
      <c r="AD110" s="112">
        <v>30150</v>
      </c>
      <c r="AE110" s="112">
        <v>30550</v>
      </c>
      <c r="AF110" s="112">
        <v>30750</v>
      </c>
      <c r="AG110" s="112">
        <v>32300</v>
      </c>
      <c r="AH110" s="117"/>
    </row>
    <row r="111" spans="2:34" ht="15" x14ac:dyDescent="0.25">
      <c r="B111" s="113" t="s">
        <v>112</v>
      </c>
      <c r="C111" s="109">
        <v>14600</v>
      </c>
      <c r="D111" s="109">
        <v>15800</v>
      </c>
      <c r="E111" s="109">
        <v>16550</v>
      </c>
      <c r="F111" s="109">
        <v>16850</v>
      </c>
      <c r="G111" s="109">
        <v>17300</v>
      </c>
      <c r="H111" s="109">
        <v>17300</v>
      </c>
      <c r="I111" s="109">
        <v>17900</v>
      </c>
      <c r="J111" s="109">
        <v>18300</v>
      </c>
      <c r="K111" s="109">
        <v>19100</v>
      </c>
      <c r="L111" s="104">
        <v>19650</v>
      </c>
      <c r="M111" s="104">
        <v>20550</v>
      </c>
      <c r="N111" s="104">
        <v>24800</v>
      </c>
      <c r="O111" s="104">
        <v>25500</v>
      </c>
      <c r="P111" s="104">
        <v>25500</v>
      </c>
      <c r="Q111" s="104">
        <v>25500</v>
      </c>
      <c r="R111" s="104">
        <v>25850</v>
      </c>
      <c r="S111" s="104">
        <v>27000</v>
      </c>
      <c r="T111" s="104">
        <v>27000</v>
      </c>
      <c r="U111" s="104">
        <v>27150</v>
      </c>
      <c r="V111" s="110">
        <v>29350</v>
      </c>
      <c r="W111" s="105">
        <v>29050</v>
      </c>
      <c r="X111" s="111">
        <v>30500</v>
      </c>
      <c r="Y111" s="111">
        <v>31500</v>
      </c>
      <c r="Z111" s="111">
        <v>31300</v>
      </c>
      <c r="AA111" s="111">
        <v>30850</v>
      </c>
      <c r="AB111" s="111">
        <v>30950</v>
      </c>
      <c r="AC111" s="112">
        <v>30150</v>
      </c>
      <c r="AD111" s="112">
        <v>31100</v>
      </c>
      <c r="AE111" s="112">
        <v>32400</v>
      </c>
      <c r="AF111" s="112">
        <v>34700</v>
      </c>
      <c r="AG111" s="112">
        <v>35050</v>
      </c>
      <c r="AH111" s="117"/>
    </row>
    <row r="112" spans="2:34" ht="15" x14ac:dyDescent="0.25">
      <c r="B112" s="113" t="s">
        <v>113</v>
      </c>
      <c r="C112" s="109">
        <v>14600</v>
      </c>
      <c r="D112" s="109">
        <v>15550</v>
      </c>
      <c r="E112" s="109">
        <v>16000</v>
      </c>
      <c r="F112" s="109">
        <v>16050</v>
      </c>
      <c r="G112" s="109">
        <v>16300</v>
      </c>
      <c r="H112" s="109">
        <v>16300</v>
      </c>
      <c r="I112" s="109">
        <v>17150</v>
      </c>
      <c r="J112" s="109">
        <v>18050</v>
      </c>
      <c r="K112" s="109">
        <v>19100</v>
      </c>
      <c r="L112" s="104">
        <v>19350</v>
      </c>
      <c r="M112" s="104">
        <v>20550</v>
      </c>
      <c r="N112" s="104">
        <v>21600</v>
      </c>
      <c r="O112" s="104">
        <v>22100</v>
      </c>
      <c r="P112" s="104">
        <v>22450</v>
      </c>
      <c r="Q112" s="104">
        <v>23800</v>
      </c>
      <c r="R112" s="104">
        <v>24050</v>
      </c>
      <c r="S112" s="104">
        <v>24900</v>
      </c>
      <c r="T112" s="104">
        <v>24900</v>
      </c>
      <c r="U112" s="104">
        <v>25050</v>
      </c>
      <c r="V112" s="110">
        <v>26150</v>
      </c>
      <c r="W112" s="105">
        <v>28250</v>
      </c>
      <c r="X112" s="111">
        <v>29500</v>
      </c>
      <c r="Y112" s="111">
        <v>29900</v>
      </c>
      <c r="Z112" s="111">
        <v>30550</v>
      </c>
      <c r="AA112" s="111">
        <v>29800</v>
      </c>
      <c r="AB112" s="111">
        <v>31050</v>
      </c>
      <c r="AC112" s="112">
        <v>29500</v>
      </c>
      <c r="AD112" s="112">
        <v>30150</v>
      </c>
      <c r="AE112" s="112">
        <v>30550</v>
      </c>
      <c r="AF112" s="112">
        <v>30750</v>
      </c>
      <c r="AG112" s="112">
        <v>32300</v>
      </c>
      <c r="AH112" s="117"/>
    </row>
    <row r="113" spans="2:34" ht="15" x14ac:dyDescent="0.25">
      <c r="B113" s="113" t="s">
        <v>114</v>
      </c>
      <c r="C113" s="109">
        <v>14600</v>
      </c>
      <c r="D113" s="109">
        <v>15550</v>
      </c>
      <c r="E113" s="109">
        <v>16000</v>
      </c>
      <c r="F113" s="109">
        <v>16050</v>
      </c>
      <c r="G113" s="109">
        <v>16300</v>
      </c>
      <c r="H113" s="109">
        <v>16300</v>
      </c>
      <c r="I113" s="109">
        <v>17750</v>
      </c>
      <c r="J113" s="109">
        <v>18150</v>
      </c>
      <c r="K113" s="109">
        <v>19100</v>
      </c>
      <c r="L113" s="104">
        <v>19350</v>
      </c>
      <c r="M113" s="104">
        <v>20550</v>
      </c>
      <c r="N113" s="104">
        <v>23350</v>
      </c>
      <c r="O113" s="104">
        <v>23350</v>
      </c>
      <c r="P113" s="104">
        <v>23350</v>
      </c>
      <c r="Q113" s="104">
        <v>23800</v>
      </c>
      <c r="R113" s="104">
        <v>24050</v>
      </c>
      <c r="S113" s="104">
        <v>24900</v>
      </c>
      <c r="T113" s="104">
        <v>24900</v>
      </c>
      <c r="U113" s="104">
        <v>25050</v>
      </c>
      <c r="V113" s="110">
        <v>26150</v>
      </c>
      <c r="W113" s="105">
        <v>26400</v>
      </c>
      <c r="X113" s="111">
        <v>26850</v>
      </c>
      <c r="Y113" s="111">
        <v>27200</v>
      </c>
      <c r="Z113" s="111">
        <v>27600</v>
      </c>
      <c r="AA113" s="111">
        <v>27400</v>
      </c>
      <c r="AB113" s="111">
        <v>28700</v>
      </c>
      <c r="AC113" s="112">
        <v>28650</v>
      </c>
      <c r="AD113" s="112">
        <v>30150</v>
      </c>
      <c r="AE113" s="112">
        <v>30550</v>
      </c>
      <c r="AF113" s="112">
        <v>30750</v>
      </c>
      <c r="AG113" s="112">
        <v>32300</v>
      </c>
      <c r="AH113" s="117"/>
    </row>
    <row r="114" spans="2:34" ht="15" x14ac:dyDescent="0.25">
      <c r="B114" s="113" t="s">
        <v>115</v>
      </c>
      <c r="C114" s="109">
        <v>14600</v>
      </c>
      <c r="D114" s="109">
        <v>15550</v>
      </c>
      <c r="E114" s="109">
        <v>16000</v>
      </c>
      <c r="F114" s="109">
        <v>16050</v>
      </c>
      <c r="G114" s="109">
        <v>16300</v>
      </c>
      <c r="H114" s="109">
        <v>16300</v>
      </c>
      <c r="I114" s="109">
        <v>17150</v>
      </c>
      <c r="J114" s="109">
        <v>18050</v>
      </c>
      <c r="K114" s="109">
        <v>19100</v>
      </c>
      <c r="L114" s="104">
        <v>19350</v>
      </c>
      <c r="M114" s="104">
        <v>20550</v>
      </c>
      <c r="N114" s="104">
        <v>21600</v>
      </c>
      <c r="O114" s="104">
        <v>22100</v>
      </c>
      <c r="P114" s="104">
        <v>22450</v>
      </c>
      <c r="Q114" s="104">
        <v>23800</v>
      </c>
      <c r="R114" s="104">
        <v>24050</v>
      </c>
      <c r="S114" s="104">
        <v>24900</v>
      </c>
      <c r="T114" s="104">
        <v>24900</v>
      </c>
      <c r="U114" s="104">
        <v>25050</v>
      </c>
      <c r="V114" s="110">
        <v>26150</v>
      </c>
      <c r="W114" s="105">
        <v>26400</v>
      </c>
      <c r="X114" s="111">
        <v>27700</v>
      </c>
      <c r="Y114" s="111">
        <v>29050</v>
      </c>
      <c r="Z114" s="111">
        <v>30500</v>
      </c>
      <c r="AA114" s="111">
        <v>29000</v>
      </c>
      <c r="AB114" s="111">
        <v>28700</v>
      </c>
      <c r="AC114" s="112">
        <v>30100</v>
      </c>
      <c r="AD114" s="112">
        <v>30150</v>
      </c>
      <c r="AE114" s="112">
        <v>30550</v>
      </c>
      <c r="AF114" s="112">
        <v>30750</v>
      </c>
      <c r="AG114" s="112">
        <v>32300</v>
      </c>
      <c r="AH114" s="117"/>
    </row>
    <row r="115" spans="2:34" ht="15" x14ac:dyDescent="0.25">
      <c r="B115" s="113" t="s">
        <v>116</v>
      </c>
      <c r="C115" s="109">
        <v>16450</v>
      </c>
      <c r="D115" s="109">
        <v>17400</v>
      </c>
      <c r="E115" s="109">
        <v>17950</v>
      </c>
      <c r="F115" s="109">
        <v>18250</v>
      </c>
      <c r="G115" s="109">
        <v>17500</v>
      </c>
      <c r="H115" s="109">
        <v>17900</v>
      </c>
      <c r="I115" s="109">
        <v>17900</v>
      </c>
      <c r="J115" s="109">
        <v>18150</v>
      </c>
      <c r="K115" s="109">
        <v>19100</v>
      </c>
      <c r="L115" s="104">
        <v>19450</v>
      </c>
      <c r="M115" s="104">
        <v>20550</v>
      </c>
      <c r="N115" s="104">
        <v>24650</v>
      </c>
      <c r="O115" s="104">
        <v>24900</v>
      </c>
      <c r="P115" s="104">
        <v>24900</v>
      </c>
      <c r="Q115" s="104">
        <v>25400</v>
      </c>
      <c r="R115" s="104">
        <v>25600</v>
      </c>
      <c r="S115" s="104">
        <v>26850</v>
      </c>
      <c r="T115" s="104">
        <v>26850</v>
      </c>
      <c r="U115" s="104">
        <v>27050</v>
      </c>
      <c r="V115" s="110">
        <v>28200</v>
      </c>
      <c r="W115" s="105">
        <v>28550</v>
      </c>
      <c r="X115" s="111">
        <v>29950</v>
      </c>
      <c r="Y115" s="111">
        <v>31400</v>
      </c>
      <c r="Z115" s="111">
        <v>32300</v>
      </c>
      <c r="AA115" s="111">
        <v>33850</v>
      </c>
      <c r="AB115" s="111">
        <v>33400</v>
      </c>
      <c r="AC115" s="112">
        <v>31750</v>
      </c>
      <c r="AD115" s="112">
        <v>30200</v>
      </c>
      <c r="AE115" s="112">
        <v>33250</v>
      </c>
      <c r="AF115" s="112">
        <v>34000</v>
      </c>
      <c r="AG115" s="112">
        <v>36200</v>
      </c>
      <c r="AH115" s="117"/>
    </row>
    <row r="116" spans="2:34" ht="15" x14ac:dyDescent="0.25">
      <c r="B116" s="113" t="s">
        <v>117</v>
      </c>
      <c r="C116" s="109">
        <v>15000</v>
      </c>
      <c r="D116" s="109">
        <v>16150</v>
      </c>
      <c r="E116" s="109">
        <v>16550</v>
      </c>
      <c r="F116" s="109">
        <v>16550</v>
      </c>
      <c r="G116" s="109">
        <v>16300</v>
      </c>
      <c r="H116" s="109">
        <v>16300</v>
      </c>
      <c r="I116" s="109">
        <v>17150</v>
      </c>
      <c r="J116" s="109">
        <v>18050</v>
      </c>
      <c r="K116" s="109">
        <v>19100</v>
      </c>
      <c r="L116" s="104">
        <v>19350</v>
      </c>
      <c r="M116" s="104">
        <v>20550</v>
      </c>
      <c r="N116" s="104">
        <v>21600</v>
      </c>
      <c r="O116" s="104">
        <v>22100</v>
      </c>
      <c r="P116" s="104">
        <v>23950</v>
      </c>
      <c r="Q116" s="104">
        <v>24850</v>
      </c>
      <c r="R116" s="104">
        <v>25750</v>
      </c>
      <c r="S116" s="104">
        <v>27050</v>
      </c>
      <c r="T116" s="104">
        <v>27050</v>
      </c>
      <c r="U116" s="104">
        <v>27050</v>
      </c>
      <c r="V116" s="110">
        <v>28450</v>
      </c>
      <c r="W116" s="105">
        <v>28800</v>
      </c>
      <c r="X116" s="111">
        <v>29550</v>
      </c>
      <c r="Y116" s="111">
        <v>29950</v>
      </c>
      <c r="Z116" s="111">
        <v>31400</v>
      </c>
      <c r="AA116" s="111">
        <v>32300</v>
      </c>
      <c r="AB116" s="111">
        <v>32950</v>
      </c>
      <c r="AC116" s="112">
        <v>32800</v>
      </c>
      <c r="AD116" s="112">
        <v>33550</v>
      </c>
      <c r="AE116" s="112">
        <v>34850</v>
      </c>
      <c r="AF116" s="112">
        <v>35000</v>
      </c>
      <c r="AG116" s="112">
        <v>36100</v>
      </c>
      <c r="AH116" s="117"/>
    </row>
    <row r="117" spans="2:34" ht="15" x14ac:dyDescent="0.25">
      <c r="B117" s="113" t="s">
        <v>118</v>
      </c>
      <c r="C117" s="109">
        <v>15450</v>
      </c>
      <c r="D117" s="109">
        <v>16650</v>
      </c>
      <c r="E117" s="109">
        <v>17050</v>
      </c>
      <c r="F117" s="109">
        <v>18250</v>
      </c>
      <c r="G117" s="109">
        <v>16300</v>
      </c>
      <c r="H117" s="109">
        <v>16300</v>
      </c>
      <c r="I117" s="109">
        <v>17750</v>
      </c>
      <c r="J117" s="109">
        <v>18150</v>
      </c>
      <c r="K117" s="109">
        <v>19100</v>
      </c>
      <c r="L117" s="104">
        <v>19350</v>
      </c>
      <c r="M117" s="104">
        <v>20550</v>
      </c>
      <c r="N117" s="104">
        <v>26000</v>
      </c>
      <c r="O117" s="104">
        <v>26150</v>
      </c>
      <c r="P117" s="104">
        <v>26150</v>
      </c>
      <c r="Q117" s="104">
        <v>26150</v>
      </c>
      <c r="R117" s="104">
        <v>26150</v>
      </c>
      <c r="S117" s="104">
        <v>27000</v>
      </c>
      <c r="T117" s="104">
        <v>27000</v>
      </c>
      <c r="U117" s="104">
        <v>27200</v>
      </c>
      <c r="V117" s="110">
        <v>28550</v>
      </c>
      <c r="W117" s="105">
        <v>28950</v>
      </c>
      <c r="X117" s="111">
        <v>29900</v>
      </c>
      <c r="Y117" s="111">
        <v>30300</v>
      </c>
      <c r="Z117" s="111">
        <v>31800</v>
      </c>
      <c r="AA117" s="111">
        <v>33350</v>
      </c>
      <c r="AB117" s="111">
        <v>32400</v>
      </c>
      <c r="AC117" s="112">
        <v>30800</v>
      </c>
      <c r="AD117" s="112">
        <v>30550</v>
      </c>
      <c r="AE117" s="112">
        <v>30800</v>
      </c>
      <c r="AF117" s="112">
        <v>31450</v>
      </c>
      <c r="AG117" s="112">
        <v>32650</v>
      </c>
      <c r="AH117" s="117"/>
    </row>
    <row r="118" spans="2:34" ht="15" x14ac:dyDescent="0.25">
      <c r="B118" s="113" t="s">
        <v>119</v>
      </c>
      <c r="C118" s="109">
        <v>14600</v>
      </c>
      <c r="D118" s="109">
        <v>15550</v>
      </c>
      <c r="E118" s="109">
        <v>16000</v>
      </c>
      <c r="F118" s="109">
        <v>16050</v>
      </c>
      <c r="G118" s="109">
        <v>16300</v>
      </c>
      <c r="H118" s="109">
        <v>16300</v>
      </c>
      <c r="I118" s="109">
        <v>17150</v>
      </c>
      <c r="J118" s="109">
        <v>18050</v>
      </c>
      <c r="K118" s="109">
        <v>19100</v>
      </c>
      <c r="L118" s="104">
        <v>19350</v>
      </c>
      <c r="M118" s="104">
        <v>20550</v>
      </c>
      <c r="N118" s="104">
        <v>21600</v>
      </c>
      <c r="O118" s="104">
        <v>22100</v>
      </c>
      <c r="P118" s="104">
        <v>22450</v>
      </c>
      <c r="Q118" s="104">
        <v>23800</v>
      </c>
      <c r="R118" s="104">
        <v>24050</v>
      </c>
      <c r="S118" s="104">
        <v>24900</v>
      </c>
      <c r="T118" s="104">
        <v>24900</v>
      </c>
      <c r="U118" s="104">
        <v>25050</v>
      </c>
      <c r="V118" s="110">
        <v>26150</v>
      </c>
      <c r="W118" s="105">
        <v>26400</v>
      </c>
      <c r="X118" s="111">
        <v>26850</v>
      </c>
      <c r="Y118" s="111">
        <v>27200</v>
      </c>
      <c r="Z118" s="111">
        <v>27600</v>
      </c>
      <c r="AA118" s="111">
        <v>27400</v>
      </c>
      <c r="AB118" s="111">
        <v>28700</v>
      </c>
      <c r="AC118" s="112">
        <v>28650</v>
      </c>
      <c r="AD118" s="112">
        <v>30150</v>
      </c>
      <c r="AE118" s="112">
        <v>30550</v>
      </c>
      <c r="AF118" s="112">
        <v>30750</v>
      </c>
      <c r="AG118" s="112">
        <v>32300</v>
      </c>
      <c r="AH118" s="117"/>
    </row>
    <row r="119" spans="2:34" ht="15" x14ac:dyDescent="0.25">
      <c r="B119" s="113" t="s">
        <v>120</v>
      </c>
      <c r="C119" s="109">
        <v>14600</v>
      </c>
      <c r="D119" s="109">
        <v>15550</v>
      </c>
      <c r="E119" s="109">
        <v>16000</v>
      </c>
      <c r="F119" s="109">
        <v>16900</v>
      </c>
      <c r="G119" s="109">
        <v>16300</v>
      </c>
      <c r="H119" s="109">
        <v>16300</v>
      </c>
      <c r="I119" s="109">
        <v>17750</v>
      </c>
      <c r="J119" s="109">
        <v>18150</v>
      </c>
      <c r="K119" s="109">
        <v>19100</v>
      </c>
      <c r="L119" s="104">
        <v>19350</v>
      </c>
      <c r="M119" s="104">
        <v>20550</v>
      </c>
      <c r="N119" s="104">
        <v>24850</v>
      </c>
      <c r="O119" s="104">
        <v>26450</v>
      </c>
      <c r="P119" s="104">
        <v>26450</v>
      </c>
      <c r="Q119" s="104">
        <v>26450</v>
      </c>
      <c r="R119" s="104">
        <v>26450</v>
      </c>
      <c r="S119" s="104">
        <v>26450</v>
      </c>
      <c r="T119" s="104">
        <v>26450</v>
      </c>
      <c r="U119" s="104">
        <v>26450</v>
      </c>
      <c r="V119" s="110">
        <v>26450</v>
      </c>
      <c r="W119" s="105">
        <v>26400</v>
      </c>
      <c r="X119" s="111">
        <v>26850</v>
      </c>
      <c r="Y119" s="111">
        <v>27200</v>
      </c>
      <c r="Z119" s="111">
        <v>27600</v>
      </c>
      <c r="AA119" s="111">
        <v>27400</v>
      </c>
      <c r="AB119" s="111">
        <v>28700</v>
      </c>
      <c r="AC119" s="112">
        <v>28650</v>
      </c>
      <c r="AD119" s="112">
        <v>30150</v>
      </c>
      <c r="AE119" s="112">
        <v>30550</v>
      </c>
      <c r="AF119" s="112">
        <v>30750</v>
      </c>
      <c r="AG119" s="112">
        <v>32300</v>
      </c>
      <c r="AH119" s="117"/>
    </row>
    <row r="120" spans="2:34" ht="15" x14ac:dyDescent="0.25">
      <c r="B120" s="113" t="s">
        <v>121</v>
      </c>
      <c r="C120" s="109">
        <v>14600</v>
      </c>
      <c r="D120" s="109">
        <v>15550</v>
      </c>
      <c r="E120" s="109">
        <v>16000</v>
      </c>
      <c r="F120" s="109">
        <v>16050</v>
      </c>
      <c r="G120" s="109">
        <v>16300</v>
      </c>
      <c r="H120" s="109">
        <v>16300</v>
      </c>
      <c r="I120" s="109">
        <v>17150</v>
      </c>
      <c r="J120" s="109">
        <v>18050</v>
      </c>
      <c r="K120" s="109">
        <v>19100</v>
      </c>
      <c r="L120" s="104">
        <v>19350</v>
      </c>
      <c r="M120" s="104">
        <v>20550</v>
      </c>
      <c r="N120" s="104">
        <v>21600</v>
      </c>
      <c r="O120" s="104">
        <v>22100</v>
      </c>
      <c r="P120" s="104">
        <v>22450</v>
      </c>
      <c r="Q120" s="104">
        <v>23800</v>
      </c>
      <c r="R120" s="104">
        <v>24050</v>
      </c>
      <c r="S120" s="104">
        <v>24900</v>
      </c>
      <c r="T120" s="104">
        <v>24900</v>
      </c>
      <c r="U120" s="104">
        <v>25050</v>
      </c>
      <c r="V120" s="110">
        <v>26150</v>
      </c>
      <c r="W120" s="105">
        <v>26400</v>
      </c>
      <c r="X120" s="111">
        <v>26850</v>
      </c>
      <c r="Y120" s="111">
        <v>27200</v>
      </c>
      <c r="Z120" s="111">
        <v>27600</v>
      </c>
      <c r="AA120" s="111">
        <v>27400</v>
      </c>
      <c r="AB120" s="111">
        <v>28700</v>
      </c>
      <c r="AC120" s="112">
        <v>28650</v>
      </c>
      <c r="AD120" s="112">
        <v>30150</v>
      </c>
      <c r="AE120" s="112">
        <v>30550</v>
      </c>
      <c r="AF120" s="112">
        <v>31650</v>
      </c>
      <c r="AG120" s="112">
        <v>32300</v>
      </c>
      <c r="AH120" s="117"/>
    </row>
    <row r="121" spans="2:34" ht="15" x14ac:dyDescent="0.25">
      <c r="B121" s="113" t="s">
        <v>122</v>
      </c>
      <c r="C121" s="109">
        <v>20100</v>
      </c>
      <c r="D121" s="109">
        <v>21250</v>
      </c>
      <c r="E121" s="109">
        <v>22450</v>
      </c>
      <c r="F121" s="109">
        <v>20600</v>
      </c>
      <c r="G121" s="109">
        <v>21200</v>
      </c>
      <c r="H121" s="109">
        <v>21200</v>
      </c>
      <c r="I121" s="109">
        <v>22250</v>
      </c>
      <c r="J121" s="109">
        <v>22900</v>
      </c>
      <c r="K121" s="109">
        <v>24500</v>
      </c>
      <c r="L121" s="104">
        <v>25000</v>
      </c>
      <c r="M121" s="104">
        <v>25300</v>
      </c>
      <c r="N121" s="104">
        <v>29500</v>
      </c>
      <c r="O121" s="104">
        <v>29500</v>
      </c>
      <c r="P121" s="104">
        <v>29500</v>
      </c>
      <c r="Q121" s="104">
        <v>29500</v>
      </c>
      <c r="R121" s="104">
        <v>29500</v>
      </c>
      <c r="S121" s="104">
        <v>30600</v>
      </c>
      <c r="T121" s="104">
        <v>30600</v>
      </c>
      <c r="U121" s="104">
        <v>30600</v>
      </c>
      <c r="V121" s="110">
        <v>31450</v>
      </c>
      <c r="W121" s="105">
        <v>31850</v>
      </c>
      <c r="X121" s="111">
        <v>32050</v>
      </c>
      <c r="Y121" s="111">
        <v>32500</v>
      </c>
      <c r="Z121" s="111">
        <v>31600</v>
      </c>
      <c r="AA121" s="111">
        <v>32950</v>
      </c>
      <c r="AB121" s="111">
        <v>31350</v>
      </c>
      <c r="AC121" s="112">
        <v>32600</v>
      </c>
      <c r="AD121" s="112">
        <v>33200</v>
      </c>
      <c r="AE121" s="112">
        <v>34700</v>
      </c>
      <c r="AF121" s="112">
        <v>36450</v>
      </c>
      <c r="AG121" s="112">
        <v>36300</v>
      </c>
      <c r="AH121" s="117"/>
    </row>
    <row r="122" spans="2:34" ht="15" x14ac:dyDescent="0.25">
      <c r="B122" s="113" t="s">
        <v>123</v>
      </c>
      <c r="C122" s="109">
        <v>14600</v>
      </c>
      <c r="D122" s="109">
        <v>15600</v>
      </c>
      <c r="E122" s="109">
        <v>16000</v>
      </c>
      <c r="F122" s="109">
        <v>17550</v>
      </c>
      <c r="G122" s="109">
        <v>16300</v>
      </c>
      <c r="H122" s="109">
        <v>16600</v>
      </c>
      <c r="I122" s="109">
        <v>17550</v>
      </c>
      <c r="J122" s="109">
        <v>18150</v>
      </c>
      <c r="K122" s="109">
        <v>19100</v>
      </c>
      <c r="L122" s="104">
        <v>19350</v>
      </c>
      <c r="M122" s="104">
        <v>20550</v>
      </c>
      <c r="N122" s="104">
        <v>22550</v>
      </c>
      <c r="O122" s="104">
        <v>22550</v>
      </c>
      <c r="P122" s="104">
        <v>23250</v>
      </c>
      <c r="Q122" s="104">
        <v>24450</v>
      </c>
      <c r="R122" s="104">
        <v>24800</v>
      </c>
      <c r="S122" s="104">
        <v>25950</v>
      </c>
      <c r="T122" s="104">
        <v>25950</v>
      </c>
      <c r="U122" s="104">
        <v>26350</v>
      </c>
      <c r="V122" s="110">
        <v>27200</v>
      </c>
      <c r="W122" s="105">
        <v>27550</v>
      </c>
      <c r="X122" s="111">
        <v>28900</v>
      </c>
      <c r="Y122" s="111">
        <v>30300</v>
      </c>
      <c r="Z122" s="111">
        <v>31800</v>
      </c>
      <c r="AA122" s="111">
        <v>31850</v>
      </c>
      <c r="AB122" s="111">
        <v>32250</v>
      </c>
      <c r="AC122" s="112">
        <v>30850</v>
      </c>
      <c r="AD122" s="112">
        <v>33000</v>
      </c>
      <c r="AE122" s="112">
        <v>33800</v>
      </c>
      <c r="AF122" s="112">
        <v>32900</v>
      </c>
      <c r="AG122" s="112">
        <v>32300</v>
      </c>
      <c r="AH122" s="117"/>
    </row>
    <row r="123" spans="2:34" ht="15" x14ac:dyDescent="0.25">
      <c r="B123" s="113" t="s">
        <v>124</v>
      </c>
      <c r="C123" s="109">
        <v>14600</v>
      </c>
      <c r="D123" s="109">
        <v>15550</v>
      </c>
      <c r="E123" s="109">
        <v>16000</v>
      </c>
      <c r="F123" s="109">
        <v>16050</v>
      </c>
      <c r="G123" s="109">
        <v>16300</v>
      </c>
      <c r="H123" s="109">
        <v>16300</v>
      </c>
      <c r="I123" s="109">
        <v>17150</v>
      </c>
      <c r="J123" s="109">
        <v>18050</v>
      </c>
      <c r="K123" s="109">
        <v>19100</v>
      </c>
      <c r="L123" s="104">
        <v>19350</v>
      </c>
      <c r="M123" s="104">
        <v>20550</v>
      </c>
      <c r="N123" s="104">
        <v>21600</v>
      </c>
      <c r="O123" s="104">
        <v>22100</v>
      </c>
      <c r="P123" s="104">
        <v>22450</v>
      </c>
      <c r="Q123" s="104">
        <v>23800</v>
      </c>
      <c r="R123" s="104">
        <v>24050</v>
      </c>
      <c r="S123" s="104">
        <v>24900</v>
      </c>
      <c r="T123" s="104">
        <v>24900</v>
      </c>
      <c r="U123" s="104">
        <v>25050</v>
      </c>
      <c r="V123" s="110">
        <v>26150</v>
      </c>
      <c r="W123" s="105">
        <v>26400</v>
      </c>
      <c r="X123" s="111">
        <v>26850</v>
      </c>
      <c r="Y123" s="111">
        <v>27200</v>
      </c>
      <c r="Z123" s="111">
        <v>28550</v>
      </c>
      <c r="AA123" s="111">
        <v>29950</v>
      </c>
      <c r="AB123" s="111">
        <v>31700</v>
      </c>
      <c r="AC123" s="112">
        <v>33250</v>
      </c>
      <c r="AD123" s="112">
        <v>33250</v>
      </c>
      <c r="AE123" s="112">
        <v>37050</v>
      </c>
      <c r="AF123" s="112">
        <v>38000</v>
      </c>
      <c r="AG123" s="112">
        <v>36350</v>
      </c>
      <c r="AH123" s="117"/>
    </row>
    <row r="124" spans="2:34" ht="15" x14ac:dyDescent="0.25">
      <c r="B124" s="113" t="s">
        <v>125</v>
      </c>
      <c r="C124" s="109">
        <v>16400</v>
      </c>
      <c r="D124" s="109">
        <v>16900</v>
      </c>
      <c r="E124" s="109">
        <v>17400</v>
      </c>
      <c r="F124" s="109">
        <v>17500</v>
      </c>
      <c r="G124" s="109">
        <v>16300</v>
      </c>
      <c r="H124" s="109">
        <v>16300</v>
      </c>
      <c r="I124" s="109">
        <v>17750</v>
      </c>
      <c r="J124" s="109">
        <v>18150</v>
      </c>
      <c r="K124" s="109">
        <v>19100</v>
      </c>
      <c r="L124" s="104">
        <v>19350</v>
      </c>
      <c r="M124" s="104">
        <v>20550</v>
      </c>
      <c r="N124" s="104">
        <v>24750</v>
      </c>
      <c r="O124" s="104">
        <v>25600</v>
      </c>
      <c r="P124" s="104">
        <v>25600</v>
      </c>
      <c r="Q124" s="104">
        <v>27900</v>
      </c>
      <c r="R124" s="104">
        <v>27900</v>
      </c>
      <c r="S124" s="104">
        <v>30200</v>
      </c>
      <c r="T124" s="104">
        <v>30200</v>
      </c>
      <c r="U124" s="104">
        <v>30200</v>
      </c>
      <c r="V124" s="110">
        <v>30650</v>
      </c>
      <c r="W124" s="105">
        <v>30750</v>
      </c>
      <c r="X124" s="111">
        <v>31650</v>
      </c>
      <c r="Y124" s="111">
        <v>32100</v>
      </c>
      <c r="Z124" s="111">
        <v>31050</v>
      </c>
      <c r="AA124" s="111">
        <v>32600</v>
      </c>
      <c r="AB124" s="111">
        <v>32800</v>
      </c>
      <c r="AC124" s="112">
        <v>31300</v>
      </c>
      <c r="AD124" s="112">
        <v>33450</v>
      </c>
      <c r="AE124" s="112">
        <v>34300</v>
      </c>
      <c r="AF124" s="112">
        <v>37700</v>
      </c>
      <c r="AG124" s="112">
        <v>38850</v>
      </c>
      <c r="AH124" s="117"/>
    </row>
    <row r="125" spans="2:34" ht="15" x14ac:dyDescent="0.25">
      <c r="B125" s="113" t="s">
        <v>126</v>
      </c>
      <c r="C125" s="109">
        <v>15550</v>
      </c>
      <c r="D125" s="109">
        <v>15850</v>
      </c>
      <c r="E125" s="109">
        <v>16300</v>
      </c>
      <c r="F125" s="109">
        <v>16900</v>
      </c>
      <c r="G125" s="109">
        <v>18100</v>
      </c>
      <c r="H125" s="109">
        <v>18500</v>
      </c>
      <c r="I125" s="109">
        <v>18500</v>
      </c>
      <c r="J125" s="109">
        <v>18500</v>
      </c>
      <c r="K125" s="109">
        <v>19100</v>
      </c>
      <c r="L125" s="104">
        <v>19350</v>
      </c>
      <c r="M125" s="104">
        <v>20550</v>
      </c>
      <c r="N125" s="104">
        <v>25200</v>
      </c>
      <c r="O125" s="104">
        <v>26050</v>
      </c>
      <c r="P125" s="104">
        <v>26450</v>
      </c>
      <c r="Q125" s="104">
        <v>29100</v>
      </c>
      <c r="R125" s="104">
        <v>29200</v>
      </c>
      <c r="S125" s="104">
        <v>30200</v>
      </c>
      <c r="T125" s="104">
        <v>30200</v>
      </c>
      <c r="U125" s="104">
        <v>30200</v>
      </c>
      <c r="V125" s="110">
        <v>30650</v>
      </c>
      <c r="W125" s="105">
        <v>30750</v>
      </c>
      <c r="X125" s="111">
        <v>31650</v>
      </c>
      <c r="Y125" s="111">
        <v>32100</v>
      </c>
      <c r="Z125" s="111">
        <v>31050</v>
      </c>
      <c r="AA125" s="111">
        <v>32600</v>
      </c>
      <c r="AB125" s="111">
        <v>32800</v>
      </c>
      <c r="AC125" s="112">
        <v>31300</v>
      </c>
      <c r="AD125" s="112">
        <v>33450</v>
      </c>
      <c r="AE125" s="112">
        <v>34300</v>
      </c>
      <c r="AF125" s="112">
        <v>37700</v>
      </c>
      <c r="AG125" s="112">
        <v>38850</v>
      </c>
      <c r="AH125" s="117"/>
    </row>
    <row r="126" spans="2:34" ht="15" x14ac:dyDescent="0.25">
      <c r="B126" s="113" t="s">
        <v>127</v>
      </c>
      <c r="C126" s="109">
        <v>14600</v>
      </c>
      <c r="D126" s="109">
        <v>15550</v>
      </c>
      <c r="E126" s="109">
        <v>16000</v>
      </c>
      <c r="F126" s="109">
        <v>16050</v>
      </c>
      <c r="G126" s="109">
        <v>16300</v>
      </c>
      <c r="H126" s="109">
        <v>16300</v>
      </c>
      <c r="I126" s="109">
        <v>17150</v>
      </c>
      <c r="J126" s="109">
        <v>18050</v>
      </c>
      <c r="K126" s="109">
        <v>19100</v>
      </c>
      <c r="L126" s="104">
        <v>19350</v>
      </c>
      <c r="M126" s="104">
        <v>20550</v>
      </c>
      <c r="N126" s="104">
        <v>21600</v>
      </c>
      <c r="O126" s="104">
        <v>22100</v>
      </c>
      <c r="P126" s="104">
        <v>22450</v>
      </c>
      <c r="Q126" s="104">
        <v>23800</v>
      </c>
      <c r="R126" s="104">
        <v>24050</v>
      </c>
      <c r="S126" s="104">
        <v>24900</v>
      </c>
      <c r="T126" s="104">
        <v>24900</v>
      </c>
      <c r="U126" s="104">
        <v>25050</v>
      </c>
      <c r="V126" s="110">
        <v>26150</v>
      </c>
      <c r="W126" s="105">
        <v>26400</v>
      </c>
      <c r="X126" s="111">
        <v>26850</v>
      </c>
      <c r="Y126" s="111">
        <v>27200</v>
      </c>
      <c r="Z126" s="111">
        <v>27600</v>
      </c>
      <c r="AA126" s="111">
        <v>27400</v>
      </c>
      <c r="AB126" s="111">
        <v>28700</v>
      </c>
      <c r="AC126" s="112">
        <v>28650</v>
      </c>
      <c r="AD126" s="112">
        <v>30150</v>
      </c>
      <c r="AE126" s="112">
        <v>30550</v>
      </c>
      <c r="AF126" s="112">
        <v>30750</v>
      </c>
      <c r="AG126" s="112">
        <v>32300</v>
      </c>
      <c r="AH126" s="117"/>
    </row>
    <row r="127" spans="2:34" ht="15" x14ac:dyDescent="0.25">
      <c r="B127" s="113" t="s">
        <v>128</v>
      </c>
      <c r="C127" s="109">
        <v>19400</v>
      </c>
      <c r="D127" s="109">
        <v>20550</v>
      </c>
      <c r="E127" s="109">
        <v>21350</v>
      </c>
      <c r="F127" s="109">
        <v>21600</v>
      </c>
      <c r="G127" s="109">
        <v>22300</v>
      </c>
      <c r="H127" s="109">
        <v>22300</v>
      </c>
      <c r="I127" s="109">
        <v>23150</v>
      </c>
      <c r="J127" s="109">
        <v>23800</v>
      </c>
      <c r="K127" s="109">
        <v>24750</v>
      </c>
      <c r="L127" s="104">
        <v>25650</v>
      </c>
      <c r="M127" s="104">
        <v>27550</v>
      </c>
      <c r="N127" s="104">
        <v>31100</v>
      </c>
      <c r="O127" s="104">
        <v>32250</v>
      </c>
      <c r="P127" s="104">
        <v>33350</v>
      </c>
      <c r="Q127" s="104">
        <v>34200</v>
      </c>
      <c r="R127" s="104">
        <v>34200</v>
      </c>
      <c r="S127" s="104">
        <v>34200</v>
      </c>
      <c r="T127" s="104">
        <v>34200</v>
      </c>
      <c r="U127" s="104">
        <v>34200</v>
      </c>
      <c r="V127" s="110">
        <v>35200</v>
      </c>
      <c r="W127" s="105">
        <v>35250</v>
      </c>
      <c r="X127" s="111">
        <v>36150</v>
      </c>
      <c r="Y127" s="111">
        <v>36650</v>
      </c>
      <c r="Z127" s="111">
        <v>35600</v>
      </c>
      <c r="AA127" s="111">
        <v>34950</v>
      </c>
      <c r="AB127" s="111">
        <v>36650</v>
      </c>
      <c r="AC127" s="112">
        <v>36400</v>
      </c>
      <c r="AD127" s="112">
        <v>37400</v>
      </c>
      <c r="AE127" s="112">
        <v>40000</v>
      </c>
      <c r="AF127" s="112">
        <v>41350</v>
      </c>
      <c r="AG127" s="112">
        <v>43000</v>
      </c>
      <c r="AH127" s="117"/>
    </row>
    <row r="128" spans="2:34" ht="15" x14ac:dyDescent="0.25">
      <c r="B128" s="113" t="s">
        <v>129</v>
      </c>
      <c r="C128" s="109">
        <v>15100</v>
      </c>
      <c r="D128" s="109">
        <v>16300</v>
      </c>
      <c r="E128" s="109">
        <v>16650</v>
      </c>
      <c r="F128" s="109">
        <v>18250</v>
      </c>
      <c r="G128" s="109">
        <v>18300</v>
      </c>
      <c r="H128" s="109">
        <v>18650</v>
      </c>
      <c r="I128" s="109">
        <v>18650</v>
      </c>
      <c r="J128" s="109">
        <v>18650</v>
      </c>
      <c r="K128" s="109">
        <v>19100</v>
      </c>
      <c r="L128" s="104">
        <v>19350</v>
      </c>
      <c r="M128" s="104">
        <v>20550</v>
      </c>
      <c r="N128" s="104">
        <v>21650</v>
      </c>
      <c r="O128" s="104">
        <v>22100</v>
      </c>
      <c r="P128" s="104">
        <v>23350</v>
      </c>
      <c r="Q128" s="104">
        <v>25000</v>
      </c>
      <c r="R128" s="104">
        <v>25000</v>
      </c>
      <c r="S128" s="104">
        <v>26250</v>
      </c>
      <c r="T128" s="104">
        <v>26250</v>
      </c>
      <c r="U128" s="104">
        <v>26750</v>
      </c>
      <c r="V128" s="110">
        <v>27400</v>
      </c>
      <c r="W128" s="105">
        <v>27800</v>
      </c>
      <c r="X128" s="111">
        <v>26850</v>
      </c>
      <c r="Y128" s="111">
        <v>27200</v>
      </c>
      <c r="Z128" s="111">
        <v>27600</v>
      </c>
      <c r="AA128" s="111">
        <v>28950</v>
      </c>
      <c r="AB128" s="111">
        <v>28700</v>
      </c>
      <c r="AC128" s="112">
        <v>30100</v>
      </c>
      <c r="AD128" s="112">
        <v>32000</v>
      </c>
      <c r="AE128" s="112">
        <v>32350</v>
      </c>
      <c r="AF128" s="112">
        <v>31200</v>
      </c>
      <c r="AG128" s="112">
        <v>33650</v>
      </c>
      <c r="AH128" s="117"/>
    </row>
    <row r="129" spans="2:34" ht="15" x14ac:dyDescent="0.25">
      <c r="B129" s="113" t="s">
        <v>130</v>
      </c>
      <c r="C129" s="109">
        <v>14600</v>
      </c>
      <c r="D129" s="109">
        <v>15550</v>
      </c>
      <c r="E129" s="109">
        <v>16000</v>
      </c>
      <c r="F129" s="109">
        <v>16050</v>
      </c>
      <c r="G129" s="109">
        <v>16300</v>
      </c>
      <c r="H129" s="109">
        <v>16300</v>
      </c>
      <c r="I129" s="109">
        <v>17650</v>
      </c>
      <c r="J129" s="109">
        <v>18150</v>
      </c>
      <c r="K129" s="109">
        <v>19100</v>
      </c>
      <c r="L129" s="104">
        <v>19350</v>
      </c>
      <c r="M129" s="104">
        <v>20550</v>
      </c>
      <c r="N129" s="104">
        <v>21800</v>
      </c>
      <c r="O129" s="104">
        <v>22100</v>
      </c>
      <c r="P129" s="104">
        <v>23600</v>
      </c>
      <c r="Q129" s="104">
        <v>24600</v>
      </c>
      <c r="R129" s="104">
        <v>25400</v>
      </c>
      <c r="S129" s="104">
        <v>26600</v>
      </c>
      <c r="T129" s="104">
        <v>26600</v>
      </c>
      <c r="U129" s="104">
        <v>26900</v>
      </c>
      <c r="V129" s="110">
        <v>27950</v>
      </c>
      <c r="W129" s="105">
        <v>28350</v>
      </c>
      <c r="X129" s="111">
        <v>29250</v>
      </c>
      <c r="Y129" s="111">
        <v>29650</v>
      </c>
      <c r="Z129" s="111">
        <v>29300</v>
      </c>
      <c r="AA129" s="111">
        <v>28900</v>
      </c>
      <c r="AB129" s="111">
        <v>30500</v>
      </c>
      <c r="AC129" s="112">
        <v>29900</v>
      </c>
      <c r="AD129" s="112">
        <v>31550</v>
      </c>
      <c r="AE129" s="112">
        <v>34250</v>
      </c>
      <c r="AF129" s="112">
        <v>37650</v>
      </c>
      <c r="AG129" s="112">
        <v>37150</v>
      </c>
      <c r="AH129" s="117"/>
    </row>
    <row r="130" spans="2:34" ht="15" x14ac:dyDescent="0.25">
      <c r="B130" s="113" t="s">
        <v>131</v>
      </c>
      <c r="C130" s="109">
        <v>14600</v>
      </c>
      <c r="D130" s="109">
        <v>15550</v>
      </c>
      <c r="E130" s="109">
        <v>16000</v>
      </c>
      <c r="F130" s="109">
        <v>16100</v>
      </c>
      <c r="G130" s="109">
        <v>16300</v>
      </c>
      <c r="H130" s="109">
        <v>16300</v>
      </c>
      <c r="I130" s="109">
        <v>17150</v>
      </c>
      <c r="J130" s="109">
        <v>18050</v>
      </c>
      <c r="K130" s="109">
        <v>19100</v>
      </c>
      <c r="L130" s="104">
        <v>19350</v>
      </c>
      <c r="M130" s="104">
        <v>20550</v>
      </c>
      <c r="N130" s="104">
        <v>21600</v>
      </c>
      <c r="O130" s="104">
        <v>22100</v>
      </c>
      <c r="P130" s="104">
        <v>22450</v>
      </c>
      <c r="Q130" s="104">
        <v>23800</v>
      </c>
      <c r="R130" s="104">
        <v>24050</v>
      </c>
      <c r="S130" s="104">
        <v>24900</v>
      </c>
      <c r="T130" s="104">
        <v>24900</v>
      </c>
      <c r="U130" s="104">
        <v>25050</v>
      </c>
      <c r="V130" s="110">
        <v>26150</v>
      </c>
      <c r="W130" s="105">
        <v>26400</v>
      </c>
      <c r="X130" s="111">
        <v>26850</v>
      </c>
      <c r="Y130" s="111">
        <v>27200</v>
      </c>
      <c r="Z130" s="111">
        <v>27600</v>
      </c>
      <c r="AA130" s="111">
        <v>27400</v>
      </c>
      <c r="AB130" s="111">
        <v>28700</v>
      </c>
      <c r="AC130" s="112">
        <v>29600</v>
      </c>
      <c r="AD130" s="112">
        <v>30750</v>
      </c>
      <c r="AE130" s="112">
        <v>32100</v>
      </c>
      <c r="AF130" s="112">
        <v>32850</v>
      </c>
      <c r="AG130" s="112">
        <v>33300</v>
      </c>
      <c r="AH130" s="117"/>
    </row>
    <row r="131" spans="2:34" ht="15" x14ac:dyDescent="0.25">
      <c r="B131" s="113" t="s">
        <v>132</v>
      </c>
      <c r="C131" s="109">
        <v>14600</v>
      </c>
      <c r="D131" s="109">
        <v>15550</v>
      </c>
      <c r="E131" s="109">
        <v>16000</v>
      </c>
      <c r="F131" s="109">
        <v>16050</v>
      </c>
      <c r="G131" s="109">
        <v>16300</v>
      </c>
      <c r="H131" s="109">
        <v>16350</v>
      </c>
      <c r="I131" s="109">
        <v>17350</v>
      </c>
      <c r="J131" s="109">
        <v>18050</v>
      </c>
      <c r="K131" s="109">
        <v>19100</v>
      </c>
      <c r="L131" s="104">
        <v>19350</v>
      </c>
      <c r="M131" s="104">
        <v>20550</v>
      </c>
      <c r="N131" s="104">
        <v>21600</v>
      </c>
      <c r="O131" s="104">
        <v>22100</v>
      </c>
      <c r="P131" s="104">
        <v>22450</v>
      </c>
      <c r="Q131" s="104">
        <v>23800</v>
      </c>
      <c r="R131" s="104">
        <v>24050</v>
      </c>
      <c r="S131" s="104">
        <v>24900</v>
      </c>
      <c r="T131" s="104">
        <v>24900</v>
      </c>
      <c r="U131" s="104">
        <v>25050</v>
      </c>
      <c r="V131" s="110">
        <v>26150</v>
      </c>
      <c r="W131" s="105">
        <v>26400</v>
      </c>
      <c r="X131" s="111">
        <v>26850</v>
      </c>
      <c r="Y131" s="111">
        <v>27200</v>
      </c>
      <c r="Z131" s="111">
        <v>27600</v>
      </c>
      <c r="AA131" s="111">
        <v>27400</v>
      </c>
      <c r="AB131" s="111">
        <v>28700</v>
      </c>
      <c r="AC131" s="112">
        <v>28650</v>
      </c>
      <c r="AD131" s="112">
        <v>30150</v>
      </c>
      <c r="AE131" s="112">
        <v>30550</v>
      </c>
      <c r="AF131" s="112">
        <v>30750</v>
      </c>
      <c r="AG131" s="112">
        <v>32300</v>
      </c>
      <c r="AH131" s="117"/>
    </row>
    <row r="132" spans="2:34" ht="15" x14ac:dyDescent="0.25">
      <c r="B132" s="113" t="s">
        <v>133</v>
      </c>
      <c r="C132" s="109">
        <v>14600</v>
      </c>
      <c r="D132" s="109">
        <v>15550</v>
      </c>
      <c r="E132" s="109">
        <v>16000</v>
      </c>
      <c r="F132" s="109">
        <v>17500</v>
      </c>
      <c r="G132" s="109">
        <v>16300</v>
      </c>
      <c r="H132" s="109">
        <v>16300</v>
      </c>
      <c r="I132" s="109">
        <v>17650</v>
      </c>
      <c r="J132" s="109">
        <v>18150</v>
      </c>
      <c r="K132" s="109">
        <v>19100</v>
      </c>
      <c r="L132" s="104">
        <v>19350</v>
      </c>
      <c r="M132" s="104">
        <v>20550</v>
      </c>
      <c r="N132" s="104">
        <v>21600</v>
      </c>
      <c r="O132" s="104">
        <v>22100</v>
      </c>
      <c r="P132" s="104">
        <v>23150</v>
      </c>
      <c r="Q132" s="104">
        <v>23800</v>
      </c>
      <c r="R132" s="104">
        <v>24050</v>
      </c>
      <c r="S132" s="104">
        <v>25150</v>
      </c>
      <c r="T132" s="104">
        <v>25150</v>
      </c>
      <c r="U132" s="104">
        <v>25250</v>
      </c>
      <c r="V132" s="110">
        <v>26250</v>
      </c>
      <c r="W132" s="105">
        <v>26600</v>
      </c>
      <c r="X132" s="111">
        <v>26850</v>
      </c>
      <c r="Y132" s="111">
        <v>27200</v>
      </c>
      <c r="Z132" s="111">
        <v>28550</v>
      </c>
      <c r="AA132" s="111">
        <v>29950</v>
      </c>
      <c r="AB132" s="111">
        <v>31700</v>
      </c>
      <c r="AC132" s="112">
        <v>33250</v>
      </c>
      <c r="AD132" s="112">
        <v>33400</v>
      </c>
      <c r="AE132" s="112">
        <v>34450</v>
      </c>
      <c r="AF132" s="112">
        <v>35150</v>
      </c>
      <c r="AG132" s="112">
        <v>36250</v>
      </c>
      <c r="AH132" s="117"/>
    </row>
    <row r="133" spans="2:34" ht="15" x14ac:dyDescent="0.25">
      <c r="B133" s="113" t="s">
        <v>134</v>
      </c>
      <c r="C133" s="109">
        <v>19400</v>
      </c>
      <c r="D133" s="109">
        <v>20550</v>
      </c>
      <c r="E133" s="109">
        <v>21350</v>
      </c>
      <c r="F133" s="109">
        <v>21600</v>
      </c>
      <c r="G133" s="109">
        <v>22300</v>
      </c>
      <c r="H133" s="109">
        <v>22300</v>
      </c>
      <c r="I133" s="109">
        <v>23150</v>
      </c>
      <c r="J133" s="109">
        <v>23800</v>
      </c>
      <c r="K133" s="109">
        <v>24750</v>
      </c>
      <c r="L133" s="104">
        <v>25650</v>
      </c>
      <c r="M133" s="104">
        <v>27550</v>
      </c>
      <c r="N133" s="104">
        <v>31100</v>
      </c>
      <c r="O133" s="104">
        <v>32250</v>
      </c>
      <c r="P133" s="104">
        <v>33350</v>
      </c>
      <c r="Q133" s="104">
        <v>34200</v>
      </c>
      <c r="R133" s="104">
        <v>34200</v>
      </c>
      <c r="S133" s="104">
        <v>34200</v>
      </c>
      <c r="T133" s="104">
        <v>34200</v>
      </c>
      <c r="U133" s="104">
        <v>34200</v>
      </c>
      <c r="V133" s="110">
        <v>35200</v>
      </c>
      <c r="W133" s="105">
        <v>35250</v>
      </c>
      <c r="X133" s="111">
        <v>36150</v>
      </c>
      <c r="Y133" s="111">
        <v>36650</v>
      </c>
      <c r="Z133" s="111">
        <v>35600</v>
      </c>
      <c r="AA133" s="111">
        <v>34950</v>
      </c>
      <c r="AB133" s="111">
        <v>36650</v>
      </c>
      <c r="AC133" s="112">
        <v>36400</v>
      </c>
      <c r="AD133" s="112">
        <v>37400</v>
      </c>
      <c r="AE133" s="112">
        <v>40000</v>
      </c>
      <c r="AF133" s="112">
        <v>41350</v>
      </c>
      <c r="AG133" s="112">
        <v>43000</v>
      </c>
      <c r="AH133" s="117"/>
    </row>
    <row r="134" spans="2:34" ht="15" x14ac:dyDescent="0.25">
      <c r="B134" s="113" t="s">
        <v>135</v>
      </c>
      <c r="C134" s="109">
        <v>14600</v>
      </c>
      <c r="D134" s="109">
        <v>15550</v>
      </c>
      <c r="E134" s="109">
        <v>16000</v>
      </c>
      <c r="F134" s="109">
        <v>16050</v>
      </c>
      <c r="G134" s="109">
        <v>16300</v>
      </c>
      <c r="H134" s="109">
        <v>16300</v>
      </c>
      <c r="I134" s="109">
        <v>17150</v>
      </c>
      <c r="J134" s="109">
        <v>18050</v>
      </c>
      <c r="K134" s="109">
        <v>19100</v>
      </c>
      <c r="L134" s="104">
        <v>19350</v>
      </c>
      <c r="M134" s="104">
        <v>20550</v>
      </c>
      <c r="N134" s="104">
        <v>21600</v>
      </c>
      <c r="O134" s="104">
        <v>22100</v>
      </c>
      <c r="P134" s="104">
        <v>22450</v>
      </c>
      <c r="Q134" s="104">
        <v>23800</v>
      </c>
      <c r="R134" s="104">
        <v>24050</v>
      </c>
      <c r="S134" s="104">
        <v>24900</v>
      </c>
      <c r="T134" s="104">
        <v>24900</v>
      </c>
      <c r="U134" s="104">
        <v>25050</v>
      </c>
      <c r="V134" s="110">
        <v>26150</v>
      </c>
      <c r="W134" s="105">
        <v>26400</v>
      </c>
      <c r="X134" s="111">
        <v>27700</v>
      </c>
      <c r="Y134" s="111">
        <v>28050</v>
      </c>
      <c r="Z134" s="111">
        <v>27600</v>
      </c>
      <c r="AA134" s="111">
        <v>28350</v>
      </c>
      <c r="AB134" s="111">
        <v>28700</v>
      </c>
      <c r="AC134" s="112">
        <v>28650</v>
      </c>
      <c r="AD134" s="112">
        <v>30150</v>
      </c>
      <c r="AE134" s="112">
        <v>32800</v>
      </c>
      <c r="AF134" s="112">
        <v>33900</v>
      </c>
      <c r="AG134" s="112">
        <v>33600</v>
      </c>
      <c r="AH134" s="117"/>
    </row>
    <row r="135" spans="2:34" ht="15" x14ac:dyDescent="0.25">
      <c r="B135" s="113" t="s">
        <v>136</v>
      </c>
      <c r="C135" s="109">
        <v>14600</v>
      </c>
      <c r="D135" s="109">
        <v>15550</v>
      </c>
      <c r="E135" s="109">
        <v>16000</v>
      </c>
      <c r="F135" s="109">
        <v>16050</v>
      </c>
      <c r="G135" s="109">
        <v>16300</v>
      </c>
      <c r="H135" s="109">
        <v>16300</v>
      </c>
      <c r="I135" s="109">
        <v>17150</v>
      </c>
      <c r="J135" s="109">
        <v>18050</v>
      </c>
      <c r="K135" s="109">
        <v>19100</v>
      </c>
      <c r="L135" s="104">
        <v>19350</v>
      </c>
      <c r="M135" s="104">
        <v>20550</v>
      </c>
      <c r="N135" s="104">
        <v>21600</v>
      </c>
      <c r="O135" s="104">
        <v>22100</v>
      </c>
      <c r="P135" s="104">
        <v>22950</v>
      </c>
      <c r="Q135" s="104">
        <v>24950</v>
      </c>
      <c r="R135" s="104">
        <v>24950</v>
      </c>
      <c r="S135" s="104">
        <v>34200</v>
      </c>
      <c r="T135" s="104">
        <v>34200</v>
      </c>
      <c r="U135" s="104">
        <v>34200</v>
      </c>
      <c r="V135" s="110">
        <v>35200</v>
      </c>
      <c r="W135" s="105">
        <v>35250</v>
      </c>
      <c r="X135" s="111">
        <v>36150</v>
      </c>
      <c r="Y135" s="111">
        <v>36650</v>
      </c>
      <c r="Z135" s="111">
        <v>35600</v>
      </c>
      <c r="AA135" s="111">
        <v>34950</v>
      </c>
      <c r="AB135" s="111">
        <v>36650</v>
      </c>
      <c r="AC135" s="112">
        <v>36400</v>
      </c>
      <c r="AD135" s="112">
        <v>37400</v>
      </c>
      <c r="AE135" s="112">
        <v>40000</v>
      </c>
      <c r="AF135" s="112">
        <v>41350</v>
      </c>
      <c r="AG135" s="112">
        <v>43000</v>
      </c>
      <c r="AH135" s="117"/>
    </row>
    <row r="136" spans="2:34" ht="15" x14ac:dyDescent="0.25">
      <c r="B136" s="113" t="s">
        <v>137</v>
      </c>
      <c r="C136" s="109">
        <v>14600</v>
      </c>
      <c r="D136" s="109">
        <v>15550</v>
      </c>
      <c r="E136" s="109">
        <v>16000</v>
      </c>
      <c r="F136" s="109">
        <v>16050</v>
      </c>
      <c r="G136" s="109">
        <v>16300</v>
      </c>
      <c r="H136" s="109">
        <v>16300</v>
      </c>
      <c r="I136" s="109">
        <v>17150</v>
      </c>
      <c r="J136" s="109">
        <v>18050</v>
      </c>
      <c r="K136" s="109">
        <v>19100</v>
      </c>
      <c r="L136" s="104">
        <v>19350</v>
      </c>
      <c r="M136" s="104">
        <v>20550</v>
      </c>
      <c r="N136" s="104">
        <v>22100</v>
      </c>
      <c r="O136" s="104">
        <v>22200</v>
      </c>
      <c r="P136" s="104">
        <v>22450</v>
      </c>
      <c r="Q136" s="104">
        <v>23800</v>
      </c>
      <c r="R136" s="104">
        <v>24050</v>
      </c>
      <c r="S136" s="104">
        <v>24900</v>
      </c>
      <c r="T136" s="104">
        <v>24900</v>
      </c>
      <c r="U136" s="104">
        <v>25050</v>
      </c>
      <c r="V136" s="110">
        <v>26150</v>
      </c>
      <c r="W136" s="105">
        <v>26400</v>
      </c>
      <c r="X136" s="111">
        <v>26850</v>
      </c>
      <c r="Y136" s="111">
        <v>27200</v>
      </c>
      <c r="Z136" s="111">
        <v>28550</v>
      </c>
      <c r="AA136" s="111">
        <v>29950</v>
      </c>
      <c r="AB136" s="111">
        <v>31700</v>
      </c>
      <c r="AC136" s="112">
        <v>30500</v>
      </c>
      <c r="AD136" s="112">
        <v>32600</v>
      </c>
      <c r="AE136" s="112">
        <v>34000</v>
      </c>
      <c r="AF136" s="112">
        <v>33850</v>
      </c>
      <c r="AG136" s="112">
        <v>35300</v>
      </c>
      <c r="AH136" s="117"/>
    </row>
    <row r="137" spans="2:34" ht="15" x14ac:dyDescent="0.25">
      <c r="B137" s="113" t="s">
        <v>138</v>
      </c>
      <c r="C137" s="109">
        <v>17700</v>
      </c>
      <c r="D137" s="109">
        <v>18600</v>
      </c>
      <c r="E137" s="109">
        <v>18950</v>
      </c>
      <c r="F137" s="109">
        <v>17350</v>
      </c>
      <c r="G137" s="109">
        <v>17350</v>
      </c>
      <c r="H137" s="109">
        <v>17350</v>
      </c>
      <c r="I137" s="109">
        <v>17350</v>
      </c>
      <c r="J137" s="109">
        <v>18050</v>
      </c>
      <c r="K137" s="109">
        <v>19100</v>
      </c>
      <c r="L137" s="104">
        <v>19350</v>
      </c>
      <c r="M137" s="104">
        <v>20550</v>
      </c>
      <c r="N137" s="104">
        <v>21850</v>
      </c>
      <c r="O137" s="104">
        <v>22400</v>
      </c>
      <c r="P137" s="104">
        <v>22750</v>
      </c>
      <c r="Q137" s="104">
        <v>23850</v>
      </c>
      <c r="R137" s="104">
        <v>24500</v>
      </c>
      <c r="S137" s="104">
        <v>25600</v>
      </c>
      <c r="T137" s="104">
        <v>25600</v>
      </c>
      <c r="U137" s="104">
        <v>25600</v>
      </c>
      <c r="V137" s="110">
        <v>26500</v>
      </c>
      <c r="W137" s="105">
        <v>26400</v>
      </c>
      <c r="X137" s="111">
        <v>26850</v>
      </c>
      <c r="Y137" s="111">
        <v>27200</v>
      </c>
      <c r="Z137" s="111">
        <v>27600</v>
      </c>
      <c r="AA137" s="111">
        <v>27400</v>
      </c>
      <c r="AB137" s="111">
        <v>28700</v>
      </c>
      <c r="AC137" s="112">
        <v>28650</v>
      </c>
      <c r="AD137" s="112">
        <v>30150</v>
      </c>
      <c r="AE137" s="112">
        <v>30550</v>
      </c>
      <c r="AF137" s="112">
        <v>30750</v>
      </c>
      <c r="AG137" s="112">
        <v>32300</v>
      </c>
      <c r="AH137" s="117"/>
    </row>
    <row r="138" spans="2:34" ht="15" x14ac:dyDescent="0.25">
      <c r="B138" s="113" t="s">
        <v>139</v>
      </c>
      <c r="C138" s="109">
        <v>15900</v>
      </c>
      <c r="D138" s="109">
        <v>17000</v>
      </c>
      <c r="E138" s="109">
        <v>18250</v>
      </c>
      <c r="F138" s="109">
        <v>18600</v>
      </c>
      <c r="G138" s="109">
        <v>16750</v>
      </c>
      <c r="H138" s="109">
        <v>17150</v>
      </c>
      <c r="I138" s="109">
        <v>17750</v>
      </c>
      <c r="J138" s="109">
        <v>18150</v>
      </c>
      <c r="K138" s="109">
        <v>19100</v>
      </c>
      <c r="L138" s="104">
        <v>19350</v>
      </c>
      <c r="M138" s="104">
        <v>20550</v>
      </c>
      <c r="N138" s="104">
        <v>26000</v>
      </c>
      <c r="O138" s="104">
        <v>26850</v>
      </c>
      <c r="P138" s="104">
        <v>26850</v>
      </c>
      <c r="Q138" s="104">
        <v>26850</v>
      </c>
      <c r="R138" s="104">
        <v>27450</v>
      </c>
      <c r="S138" s="104">
        <v>28800</v>
      </c>
      <c r="T138" s="104">
        <v>28800</v>
      </c>
      <c r="U138" s="104">
        <v>28850</v>
      </c>
      <c r="V138" s="110">
        <v>30900</v>
      </c>
      <c r="W138" s="105">
        <v>31200</v>
      </c>
      <c r="X138" s="111">
        <v>32750</v>
      </c>
      <c r="Y138" s="111">
        <v>34250</v>
      </c>
      <c r="Z138" s="111">
        <v>35950</v>
      </c>
      <c r="AA138" s="111">
        <v>35550</v>
      </c>
      <c r="AB138" s="111">
        <v>36350</v>
      </c>
      <c r="AC138" s="112">
        <v>34900</v>
      </c>
      <c r="AD138" s="112">
        <v>35200</v>
      </c>
      <c r="AE138" s="112">
        <v>36550</v>
      </c>
      <c r="AF138" s="112">
        <v>36750</v>
      </c>
      <c r="AG138" s="112">
        <v>36450</v>
      </c>
      <c r="AH138" s="117"/>
    </row>
    <row r="139" spans="2:34" ht="15" x14ac:dyDescent="0.25">
      <c r="B139" s="113" t="s">
        <v>140</v>
      </c>
      <c r="C139" s="109">
        <v>14600</v>
      </c>
      <c r="D139" s="109">
        <v>15550</v>
      </c>
      <c r="E139" s="109">
        <v>16000</v>
      </c>
      <c r="F139" s="109">
        <v>16050</v>
      </c>
      <c r="G139" s="109">
        <v>16300</v>
      </c>
      <c r="H139" s="109">
        <v>16300</v>
      </c>
      <c r="I139" s="109">
        <v>17150</v>
      </c>
      <c r="J139" s="109">
        <v>18050</v>
      </c>
      <c r="K139" s="109">
        <v>19100</v>
      </c>
      <c r="L139" s="104">
        <v>19350</v>
      </c>
      <c r="M139" s="104">
        <v>20550</v>
      </c>
      <c r="N139" s="104">
        <v>21600</v>
      </c>
      <c r="O139" s="104">
        <v>22100</v>
      </c>
      <c r="P139" s="104">
        <v>22450</v>
      </c>
      <c r="Q139" s="104">
        <v>23800</v>
      </c>
      <c r="R139" s="104">
        <v>24050</v>
      </c>
      <c r="S139" s="104">
        <v>24900</v>
      </c>
      <c r="T139" s="104">
        <v>24900</v>
      </c>
      <c r="U139" s="104">
        <v>25050</v>
      </c>
      <c r="V139" s="110">
        <v>26150</v>
      </c>
      <c r="W139" s="105">
        <v>26400</v>
      </c>
      <c r="X139" s="111">
        <v>27700</v>
      </c>
      <c r="Y139" s="111">
        <v>28800</v>
      </c>
      <c r="Z139" s="111">
        <v>29700</v>
      </c>
      <c r="AA139" s="111">
        <v>29400</v>
      </c>
      <c r="AB139" s="111">
        <v>30450</v>
      </c>
      <c r="AC139" s="112">
        <v>29450</v>
      </c>
      <c r="AD139" s="112">
        <v>30500</v>
      </c>
      <c r="AE139" s="112">
        <v>31850</v>
      </c>
      <c r="AF139" s="112">
        <v>33050</v>
      </c>
      <c r="AG139" s="112">
        <v>33250</v>
      </c>
      <c r="AH139" s="117"/>
    </row>
    <row r="140" spans="2:34" ht="15" x14ac:dyDescent="0.25">
      <c r="B140" s="113" t="s">
        <v>141</v>
      </c>
      <c r="C140" s="109">
        <v>14600</v>
      </c>
      <c r="D140" s="109">
        <v>15550</v>
      </c>
      <c r="E140" s="109">
        <v>16000</v>
      </c>
      <c r="F140" s="109">
        <v>16050</v>
      </c>
      <c r="G140" s="109">
        <v>16300</v>
      </c>
      <c r="H140" s="109">
        <v>16300</v>
      </c>
      <c r="I140" s="109">
        <v>17150</v>
      </c>
      <c r="J140" s="109">
        <v>18050</v>
      </c>
      <c r="K140" s="109">
        <v>19100</v>
      </c>
      <c r="L140" s="104">
        <v>19350</v>
      </c>
      <c r="M140" s="104">
        <v>20550</v>
      </c>
      <c r="N140" s="104">
        <v>21600</v>
      </c>
      <c r="O140" s="104">
        <v>22100</v>
      </c>
      <c r="P140" s="104">
        <v>22450</v>
      </c>
      <c r="Q140" s="104">
        <v>23800</v>
      </c>
      <c r="R140" s="104">
        <v>24050</v>
      </c>
      <c r="S140" s="104">
        <v>24900</v>
      </c>
      <c r="T140" s="104">
        <v>24900</v>
      </c>
      <c r="U140" s="104">
        <v>25050</v>
      </c>
      <c r="V140" s="110">
        <v>26150</v>
      </c>
      <c r="W140" s="105">
        <v>26400</v>
      </c>
      <c r="X140" s="111">
        <v>27700</v>
      </c>
      <c r="Y140" s="111">
        <v>29050</v>
      </c>
      <c r="Z140" s="111">
        <v>29900</v>
      </c>
      <c r="AA140" s="111">
        <v>29200</v>
      </c>
      <c r="AB140" s="111">
        <v>29950</v>
      </c>
      <c r="AC140" s="112">
        <v>31100</v>
      </c>
      <c r="AD140" s="112">
        <v>31300</v>
      </c>
      <c r="AE140" s="112">
        <v>31600</v>
      </c>
      <c r="AF140" s="112">
        <v>33250</v>
      </c>
      <c r="AG140" s="112">
        <v>33300</v>
      </c>
      <c r="AH140" s="117"/>
    </row>
    <row r="141" spans="2:34" ht="15" x14ac:dyDescent="0.25">
      <c r="B141" s="113" t="s">
        <v>142</v>
      </c>
      <c r="C141" s="109">
        <v>14600</v>
      </c>
      <c r="D141" s="109">
        <v>15550</v>
      </c>
      <c r="E141" s="109">
        <v>16000</v>
      </c>
      <c r="F141" s="109">
        <v>16050</v>
      </c>
      <c r="G141" s="109">
        <v>16300</v>
      </c>
      <c r="H141" s="109">
        <v>16300</v>
      </c>
      <c r="I141" s="109">
        <v>17750</v>
      </c>
      <c r="J141" s="109">
        <v>18150</v>
      </c>
      <c r="K141" s="109">
        <v>19100</v>
      </c>
      <c r="L141" s="104">
        <v>19350</v>
      </c>
      <c r="M141" s="104">
        <v>20550</v>
      </c>
      <c r="N141" s="104">
        <v>23250</v>
      </c>
      <c r="O141" s="104">
        <v>23400</v>
      </c>
      <c r="P141" s="104">
        <v>23400</v>
      </c>
      <c r="Q141" s="104">
        <v>23800</v>
      </c>
      <c r="R141" s="104">
        <v>24050</v>
      </c>
      <c r="S141" s="104">
        <v>24900</v>
      </c>
      <c r="T141" s="104">
        <v>24900</v>
      </c>
      <c r="U141" s="104">
        <v>25050</v>
      </c>
      <c r="V141" s="110">
        <v>26150</v>
      </c>
      <c r="W141" s="105">
        <v>26400</v>
      </c>
      <c r="X141" s="111">
        <v>27200</v>
      </c>
      <c r="Y141" s="111">
        <v>27550</v>
      </c>
      <c r="Z141" s="111">
        <v>28000</v>
      </c>
      <c r="AA141" s="111">
        <v>28150</v>
      </c>
      <c r="AB141" s="111">
        <v>28700</v>
      </c>
      <c r="AC141" s="112">
        <v>28650</v>
      </c>
      <c r="AD141" s="112">
        <v>30150</v>
      </c>
      <c r="AE141" s="112">
        <v>31450</v>
      </c>
      <c r="AF141" s="112">
        <v>32550</v>
      </c>
      <c r="AG141" s="112">
        <v>33100</v>
      </c>
      <c r="AH141" s="117"/>
    </row>
    <row r="142" spans="2:34" ht="15" x14ac:dyDescent="0.25">
      <c r="B142" s="113" t="s">
        <v>143</v>
      </c>
      <c r="C142" s="109">
        <v>19400</v>
      </c>
      <c r="D142" s="109">
        <v>20550</v>
      </c>
      <c r="E142" s="109">
        <v>21350</v>
      </c>
      <c r="F142" s="109">
        <v>21600</v>
      </c>
      <c r="G142" s="109">
        <v>22300</v>
      </c>
      <c r="H142" s="109">
        <v>22300</v>
      </c>
      <c r="I142" s="109">
        <v>23150</v>
      </c>
      <c r="J142" s="109">
        <v>23800</v>
      </c>
      <c r="K142" s="109">
        <v>24750</v>
      </c>
      <c r="L142" s="104">
        <v>25650</v>
      </c>
      <c r="M142" s="104">
        <v>27550</v>
      </c>
      <c r="N142" s="104">
        <v>31100</v>
      </c>
      <c r="O142" s="104">
        <v>32250</v>
      </c>
      <c r="P142" s="104">
        <v>33350</v>
      </c>
      <c r="Q142" s="104">
        <v>34200</v>
      </c>
      <c r="R142" s="104">
        <v>34200</v>
      </c>
      <c r="S142" s="104">
        <v>34200</v>
      </c>
      <c r="T142" s="104">
        <v>34200</v>
      </c>
      <c r="U142" s="104">
        <v>34200</v>
      </c>
      <c r="V142" s="110">
        <v>35200</v>
      </c>
      <c r="W142" s="105">
        <v>35250</v>
      </c>
      <c r="X142" s="111">
        <v>36150</v>
      </c>
      <c r="Y142" s="111">
        <v>36650</v>
      </c>
      <c r="Z142" s="111">
        <v>35600</v>
      </c>
      <c r="AA142" s="111">
        <v>34950</v>
      </c>
      <c r="AB142" s="111">
        <v>36650</v>
      </c>
      <c r="AC142" s="112">
        <v>36400</v>
      </c>
      <c r="AD142" s="112">
        <v>37400</v>
      </c>
      <c r="AE142" s="112">
        <v>40000</v>
      </c>
      <c r="AF142" s="112">
        <v>41350</v>
      </c>
      <c r="AG142" s="112">
        <v>43000</v>
      </c>
      <c r="AH142" s="117"/>
    </row>
    <row r="143" spans="2:34" ht="15" x14ac:dyDescent="0.25">
      <c r="B143" s="113" t="s">
        <v>144</v>
      </c>
      <c r="C143" s="109">
        <v>14600</v>
      </c>
      <c r="D143" s="109">
        <v>15550</v>
      </c>
      <c r="E143" s="109">
        <v>16000</v>
      </c>
      <c r="F143" s="109">
        <v>16050</v>
      </c>
      <c r="G143" s="109">
        <v>16300</v>
      </c>
      <c r="H143" s="109">
        <v>16300</v>
      </c>
      <c r="I143" s="109">
        <v>17150</v>
      </c>
      <c r="J143" s="109">
        <v>18050</v>
      </c>
      <c r="K143" s="109">
        <v>19100</v>
      </c>
      <c r="L143" s="104">
        <v>19350</v>
      </c>
      <c r="M143" s="104">
        <v>20550</v>
      </c>
      <c r="N143" s="104">
        <v>23050</v>
      </c>
      <c r="O143" s="104">
        <v>23050</v>
      </c>
      <c r="P143" s="104">
        <v>23050</v>
      </c>
      <c r="Q143" s="104">
        <v>23800</v>
      </c>
      <c r="R143" s="104">
        <v>24050</v>
      </c>
      <c r="S143" s="104">
        <v>24900</v>
      </c>
      <c r="T143" s="104">
        <v>24900</v>
      </c>
      <c r="U143" s="104">
        <v>25050</v>
      </c>
      <c r="V143" s="110">
        <v>26300</v>
      </c>
      <c r="W143" s="105">
        <v>26700</v>
      </c>
      <c r="X143" s="111">
        <v>28000</v>
      </c>
      <c r="Y143" s="111">
        <v>29000</v>
      </c>
      <c r="Z143" s="111">
        <v>28950</v>
      </c>
      <c r="AA143" s="111">
        <v>28200</v>
      </c>
      <c r="AB143" s="111">
        <v>29800</v>
      </c>
      <c r="AC143" s="112">
        <v>31250</v>
      </c>
      <c r="AD143" s="112">
        <v>30450</v>
      </c>
      <c r="AE143" s="112">
        <v>33900</v>
      </c>
      <c r="AF143" s="112">
        <v>33050</v>
      </c>
      <c r="AG143" s="112">
        <v>33400</v>
      </c>
      <c r="AH143" s="117"/>
    </row>
    <row r="144" spans="2:34" ht="15" x14ac:dyDescent="0.25">
      <c r="B144" s="113" t="s">
        <v>145</v>
      </c>
      <c r="C144" s="109">
        <v>14600</v>
      </c>
      <c r="D144" s="109">
        <v>15550</v>
      </c>
      <c r="E144" s="109">
        <v>16000</v>
      </c>
      <c r="F144" s="109">
        <v>16050</v>
      </c>
      <c r="G144" s="109">
        <v>16300</v>
      </c>
      <c r="H144" s="109">
        <v>16300</v>
      </c>
      <c r="I144" s="109">
        <v>17150</v>
      </c>
      <c r="J144" s="109">
        <v>18050</v>
      </c>
      <c r="K144" s="109">
        <v>19100</v>
      </c>
      <c r="L144" s="104">
        <v>19350</v>
      </c>
      <c r="M144" s="104">
        <v>20550</v>
      </c>
      <c r="N144" s="104">
        <v>21600</v>
      </c>
      <c r="O144" s="104">
        <v>22100</v>
      </c>
      <c r="P144" s="104">
        <v>22450</v>
      </c>
      <c r="Q144" s="104">
        <v>23800</v>
      </c>
      <c r="R144" s="104">
        <v>24050</v>
      </c>
      <c r="S144" s="104">
        <v>24900</v>
      </c>
      <c r="T144" s="104">
        <v>24900</v>
      </c>
      <c r="U144" s="104">
        <v>25050</v>
      </c>
      <c r="V144" s="110">
        <v>26150</v>
      </c>
      <c r="W144" s="105">
        <v>26400</v>
      </c>
      <c r="X144" s="111">
        <v>26850</v>
      </c>
      <c r="Y144" s="111">
        <v>27200</v>
      </c>
      <c r="Z144" s="111">
        <v>27600</v>
      </c>
      <c r="AA144" s="111">
        <v>27700</v>
      </c>
      <c r="AB144" s="111">
        <v>28700</v>
      </c>
      <c r="AC144" s="112">
        <v>28650</v>
      </c>
      <c r="AD144" s="112">
        <v>30150</v>
      </c>
      <c r="AE144" s="112">
        <v>30550</v>
      </c>
      <c r="AF144" s="112">
        <v>30750</v>
      </c>
      <c r="AG144" s="112">
        <v>32300</v>
      </c>
      <c r="AH144" s="117"/>
    </row>
    <row r="145" spans="2:34" ht="15" x14ac:dyDescent="0.25">
      <c r="B145" s="113" t="s">
        <v>146</v>
      </c>
      <c r="C145" s="109">
        <v>14600</v>
      </c>
      <c r="D145" s="109">
        <v>15550</v>
      </c>
      <c r="E145" s="109">
        <v>16000</v>
      </c>
      <c r="F145" s="109">
        <v>16050</v>
      </c>
      <c r="G145" s="109">
        <v>16300</v>
      </c>
      <c r="H145" s="109">
        <v>16300</v>
      </c>
      <c r="I145" s="109">
        <v>17150</v>
      </c>
      <c r="J145" s="109">
        <v>18150</v>
      </c>
      <c r="K145" s="109">
        <v>19100</v>
      </c>
      <c r="L145" s="104">
        <v>19350</v>
      </c>
      <c r="M145" s="104">
        <v>20550</v>
      </c>
      <c r="N145" s="104">
        <v>21600</v>
      </c>
      <c r="O145" s="104">
        <v>22100</v>
      </c>
      <c r="P145" s="104">
        <v>22450</v>
      </c>
      <c r="Q145" s="104">
        <v>23800</v>
      </c>
      <c r="R145" s="104">
        <v>24050</v>
      </c>
      <c r="S145" s="104">
        <v>24900</v>
      </c>
      <c r="T145" s="104">
        <v>24900</v>
      </c>
      <c r="U145" s="104">
        <v>25050</v>
      </c>
      <c r="V145" s="110">
        <v>26150</v>
      </c>
      <c r="W145" s="105">
        <v>26400</v>
      </c>
      <c r="X145" s="111">
        <v>26900</v>
      </c>
      <c r="Y145" s="111">
        <v>27300</v>
      </c>
      <c r="Z145" s="111">
        <v>28650</v>
      </c>
      <c r="AA145" s="111">
        <v>29050</v>
      </c>
      <c r="AB145" s="111">
        <v>30100</v>
      </c>
      <c r="AC145" s="112">
        <v>29350</v>
      </c>
      <c r="AD145" s="112">
        <v>30250</v>
      </c>
      <c r="AE145" s="112">
        <v>30550</v>
      </c>
      <c r="AF145" s="112">
        <v>31200</v>
      </c>
      <c r="AG145" s="112">
        <v>33550</v>
      </c>
      <c r="AH145" s="117"/>
    </row>
    <row r="146" spans="2:34" ht="15" x14ac:dyDescent="0.25">
      <c r="B146" s="113" t="s">
        <v>147</v>
      </c>
      <c r="C146" s="109">
        <v>15900</v>
      </c>
      <c r="D146" s="109">
        <v>17150</v>
      </c>
      <c r="E146" s="109">
        <v>17550</v>
      </c>
      <c r="F146" s="109">
        <v>17650</v>
      </c>
      <c r="G146" s="109">
        <v>16700</v>
      </c>
      <c r="H146" s="109">
        <v>17100</v>
      </c>
      <c r="I146" s="109">
        <v>17750</v>
      </c>
      <c r="J146" s="109">
        <v>18150</v>
      </c>
      <c r="K146" s="109">
        <v>19100</v>
      </c>
      <c r="L146" s="104">
        <v>19350</v>
      </c>
      <c r="M146" s="104">
        <v>20550</v>
      </c>
      <c r="N146" s="104">
        <v>23950</v>
      </c>
      <c r="O146" s="104">
        <v>26250</v>
      </c>
      <c r="P146" s="104">
        <v>26250</v>
      </c>
      <c r="Q146" s="104">
        <v>26250</v>
      </c>
      <c r="R146" s="104">
        <v>26250</v>
      </c>
      <c r="S146" s="104">
        <v>26250</v>
      </c>
      <c r="T146" s="104">
        <v>26250</v>
      </c>
      <c r="U146" s="104">
        <v>26250</v>
      </c>
      <c r="V146" s="110">
        <v>27300</v>
      </c>
      <c r="W146" s="105">
        <v>27650</v>
      </c>
      <c r="X146" s="111">
        <v>26850</v>
      </c>
      <c r="Y146" s="111">
        <v>27200</v>
      </c>
      <c r="Z146" s="111">
        <v>28550</v>
      </c>
      <c r="AA146" s="111">
        <v>29950</v>
      </c>
      <c r="AB146" s="111">
        <v>28700</v>
      </c>
      <c r="AC146" s="112">
        <v>28650</v>
      </c>
      <c r="AD146" s="112">
        <v>30150</v>
      </c>
      <c r="AE146" s="112">
        <v>30550</v>
      </c>
      <c r="AF146" s="112">
        <v>30750</v>
      </c>
      <c r="AG146" s="112">
        <v>32300</v>
      </c>
      <c r="AH146" s="117"/>
    </row>
    <row r="147" spans="2:34" ht="15" x14ac:dyDescent="0.25">
      <c r="B147" s="113" t="s">
        <v>148</v>
      </c>
      <c r="C147" s="109">
        <v>14600</v>
      </c>
      <c r="D147" s="109">
        <v>15550</v>
      </c>
      <c r="E147" s="109">
        <v>16000</v>
      </c>
      <c r="F147" s="109">
        <v>16050</v>
      </c>
      <c r="G147" s="109">
        <v>16300</v>
      </c>
      <c r="H147" s="109">
        <v>16300</v>
      </c>
      <c r="I147" s="109">
        <v>17150</v>
      </c>
      <c r="J147" s="109">
        <v>18050</v>
      </c>
      <c r="K147" s="109">
        <v>19100</v>
      </c>
      <c r="L147" s="104">
        <v>19350</v>
      </c>
      <c r="M147" s="104">
        <v>20550</v>
      </c>
      <c r="N147" s="104">
        <v>21600</v>
      </c>
      <c r="O147" s="104">
        <v>22100</v>
      </c>
      <c r="P147" s="104">
        <v>22450</v>
      </c>
      <c r="Q147" s="104">
        <v>23800</v>
      </c>
      <c r="R147" s="104">
        <v>24050</v>
      </c>
      <c r="S147" s="104">
        <v>24900</v>
      </c>
      <c r="T147" s="104">
        <v>24900</v>
      </c>
      <c r="U147" s="104">
        <v>25050</v>
      </c>
      <c r="V147" s="110">
        <v>26250</v>
      </c>
      <c r="W147" s="105">
        <v>26600</v>
      </c>
      <c r="X147" s="111">
        <v>27900</v>
      </c>
      <c r="Y147" s="111">
        <v>29250</v>
      </c>
      <c r="Z147" s="111">
        <v>30350</v>
      </c>
      <c r="AA147" s="111">
        <v>30550</v>
      </c>
      <c r="AB147" s="111">
        <v>31350</v>
      </c>
      <c r="AC147" s="112">
        <v>31650</v>
      </c>
      <c r="AD147" s="112">
        <v>33700</v>
      </c>
      <c r="AE147" s="112">
        <v>35650</v>
      </c>
      <c r="AF147" s="112">
        <v>37300</v>
      </c>
      <c r="AG147" s="112">
        <v>38650</v>
      </c>
      <c r="AH147" s="117"/>
    </row>
    <row r="148" spans="2:34" ht="15" x14ac:dyDescent="0.25">
      <c r="B148" s="113" t="s">
        <v>149</v>
      </c>
      <c r="C148" s="109">
        <v>14600</v>
      </c>
      <c r="D148" s="109">
        <v>15550</v>
      </c>
      <c r="E148" s="109">
        <v>16000</v>
      </c>
      <c r="F148" s="109">
        <v>16050</v>
      </c>
      <c r="G148" s="109">
        <v>16300</v>
      </c>
      <c r="H148" s="109">
        <v>16300</v>
      </c>
      <c r="I148" s="109">
        <v>17150</v>
      </c>
      <c r="J148" s="109">
        <v>18050</v>
      </c>
      <c r="K148" s="109">
        <v>19100</v>
      </c>
      <c r="L148" s="104">
        <v>19350</v>
      </c>
      <c r="M148" s="104">
        <v>20550</v>
      </c>
      <c r="N148" s="104">
        <v>21750</v>
      </c>
      <c r="O148" s="104">
        <v>22100</v>
      </c>
      <c r="P148" s="104">
        <v>22450</v>
      </c>
      <c r="Q148" s="104">
        <v>23800</v>
      </c>
      <c r="R148" s="104">
        <v>24050</v>
      </c>
      <c r="S148" s="104">
        <v>24900</v>
      </c>
      <c r="T148" s="104">
        <v>24900</v>
      </c>
      <c r="U148" s="104">
        <v>25050</v>
      </c>
      <c r="V148" s="110">
        <v>26150</v>
      </c>
      <c r="W148" s="105">
        <v>26400</v>
      </c>
      <c r="X148" s="111">
        <v>26850</v>
      </c>
      <c r="Y148" s="111">
        <v>27200</v>
      </c>
      <c r="Z148" s="111">
        <v>27600</v>
      </c>
      <c r="AA148" s="111">
        <v>27400</v>
      </c>
      <c r="AB148" s="111">
        <v>28700</v>
      </c>
      <c r="AC148" s="112">
        <v>28650</v>
      </c>
      <c r="AD148" s="112">
        <v>30150</v>
      </c>
      <c r="AE148" s="112">
        <v>30550</v>
      </c>
      <c r="AF148" s="112">
        <v>30750</v>
      </c>
      <c r="AG148" s="112">
        <v>32300</v>
      </c>
      <c r="AH148" s="117"/>
    </row>
    <row r="149" spans="2:34" ht="15" x14ac:dyDescent="0.25">
      <c r="B149" s="113" t="s">
        <v>150</v>
      </c>
      <c r="C149" s="109">
        <v>14600</v>
      </c>
      <c r="D149" s="109">
        <v>15550</v>
      </c>
      <c r="E149" s="109">
        <v>16000</v>
      </c>
      <c r="F149" s="109">
        <v>16150</v>
      </c>
      <c r="G149" s="109">
        <v>16300</v>
      </c>
      <c r="H149" s="109">
        <v>16300</v>
      </c>
      <c r="I149" s="109">
        <v>17750</v>
      </c>
      <c r="J149" s="109">
        <v>18150</v>
      </c>
      <c r="K149" s="109">
        <v>19100</v>
      </c>
      <c r="L149" s="104">
        <v>19350</v>
      </c>
      <c r="M149" s="104">
        <v>20550</v>
      </c>
      <c r="N149" s="104">
        <v>21600</v>
      </c>
      <c r="O149" s="104">
        <v>22100</v>
      </c>
      <c r="P149" s="104">
        <v>22450</v>
      </c>
      <c r="Q149" s="104">
        <v>23800</v>
      </c>
      <c r="R149" s="104">
        <v>24050</v>
      </c>
      <c r="S149" s="104">
        <v>24900</v>
      </c>
      <c r="T149" s="104">
        <v>24900</v>
      </c>
      <c r="U149" s="104">
        <v>25050</v>
      </c>
      <c r="V149" s="110">
        <v>26150</v>
      </c>
      <c r="W149" s="105">
        <v>26400</v>
      </c>
      <c r="X149" s="111">
        <v>27700</v>
      </c>
      <c r="Y149" s="111">
        <v>28150</v>
      </c>
      <c r="Z149" s="111">
        <v>29550</v>
      </c>
      <c r="AA149" s="111">
        <v>29000</v>
      </c>
      <c r="AB149" s="111">
        <v>30700</v>
      </c>
      <c r="AC149" s="112">
        <v>31800</v>
      </c>
      <c r="AD149" s="112">
        <v>31800</v>
      </c>
      <c r="AE149" s="112">
        <v>31700</v>
      </c>
      <c r="AF149" s="112">
        <v>32450</v>
      </c>
      <c r="AG149" s="112">
        <v>32300</v>
      </c>
      <c r="AH149" s="117"/>
    </row>
    <row r="150" spans="2:34" ht="15" x14ac:dyDescent="0.25">
      <c r="B150" s="113" t="s">
        <v>151</v>
      </c>
      <c r="C150" s="109">
        <v>14600</v>
      </c>
      <c r="D150" s="109">
        <v>15550</v>
      </c>
      <c r="E150" s="109">
        <v>16000</v>
      </c>
      <c r="F150" s="109">
        <v>16050</v>
      </c>
      <c r="G150" s="109">
        <v>16300</v>
      </c>
      <c r="H150" s="109">
        <v>16300</v>
      </c>
      <c r="I150" s="109">
        <v>17750</v>
      </c>
      <c r="J150" s="109">
        <v>18150</v>
      </c>
      <c r="K150" s="109">
        <v>19100</v>
      </c>
      <c r="L150" s="104">
        <v>19350</v>
      </c>
      <c r="M150" s="104">
        <v>20550</v>
      </c>
      <c r="N150" s="104">
        <v>21600</v>
      </c>
      <c r="O150" s="104">
        <v>22100</v>
      </c>
      <c r="P150" s="104">
        <v>22450</v>
      </c>
      <c r="Q150" s="104">
        <v>23800</v>
      </c>
      <c r="R150" s="104">
        <v>24050</v>
      </c>
      <c r="S150" s="104">
        <v>24900</v>
      </c>
      <c r="T150" s="104">
        <v>24900</v>
      </c>
      <c r="U150" s="104">
        <v>25050</v>
      </c>
      <c r="V150" s="110">
        <v>26150</v>
      </c>
      <c r="W150" s="105">
        <v>26400</v>
      </c>
      <c r="X150" s="111">
        <v>26850</v>
      </c>
      <c r="Y150" s="111">
        <v>27250</v>
      </c>
      <c r="Z150" s="111">
        <v>28600</v>
      </c>
      <c r="AA150" s="111">
        <v>30000</v>
      </c>
      <c r="AB150" s="111">
        <v>31750</v>
      </c>
      <c r="AC150" s="112">
        <v>32400</v>
      </c>
      <c r="AD150" s="112">
        <v>32200</v>
      </c>
      <c r="AE150" s="112">
        <v>32750</v>
      </c>
      <c r="AF150" s="112">
        <v>32100</v>
      </c>
      <c r="AG150" s="112">
        <v>33700</v>
      </c>
      <c r="AH150" s="117"/>
    </row>
    <row r="151" spans="2:34" ht="15" x14ac:dyDescent="0.25">
      <c r="B151" s="113" t="s">
        <v>152</v>
      </c>
      <c r="C151" s="109">
        <v>14600</v>
      </c>
      <c r="D151" s="109">
        <v>15550</v>
      </c>
      <c r="E151" s="109">
        <v>16000</v>
      </c>
      <c r="F151" s="109">
        <v>16600</v>
      </c>
      <c r="G151" s="109">
        <v>16300</v>
      </c>
      <c r="H151" s="109">
        <v>16300</v>
      </c>
      <c r="I151" s="109">
        <v>17150</v>
      </c>
      <c r="J151" s="109">
        <v>18050</v>
      </c>
      <c r="K151" s="109">
        <v>19100</v>
      </c>
      <c r="L151" s="104">
        <v>19350</v>
      </c>
      <c r="M151" s="104">
        <v>20550</v>
      </c>
      <c r="N151" s="104">
        <v>21600</v>
      </c>
      <c r="O151" s="104">
        <v>22100</v>
      </c>
      <c r="P151" s="104">
        <v>23500</v>
      </c>
      <c r="Q151" s="104">
        <v>25200</v>
      </c>
      <c r="R151" s="104">
        <v>25800</v>
      </c>
      <c r="S151" s="104">
        <v>30200</v>
      </c>
      <c r="T151" s="104">
        <v>30200</v>
      </c>
      <c r="U151" s="104">
        <v>30200</v>
      </c>
      <c r="V151" s="110">
        <v>30650</v>
      </c>
      <c r="W151" s="105">
        <v>30750</v>
      </c>
      <c r="X151" s="111">
        <v>31650</v>
      </c>
      <c r="Y151" s="111">
        <v>32100</v>
      </c>
      <c r="Z151" s="111">
        <v>31050</v>
      </c>
      <c r="AA151" s="111">
        <v>32600</v>
      </c>
      <c r="AB151" s="111">
        <v>32800</v>
      </c>
      <c r="AC151" s="112">
        <v>31300</v>
      </c>
      <c r="AD151" s="112">
        <v>33450</v>
      </c>
      <c r="AE151" s="112">
        <v>34300</v>
      </c>
      <c r="AF151" s="112">
        <v>37700</v>
      </c>
      <c r="AG151" s="112">
        <v>38850</v>
      </c>
      <c r="AH151" s="117"/>
    </row>
    <row r="152" spans="2:34" ht="15" x14ac:dyDescent="0.25">
      <c r="B152" s="113" t="s">
        <v>153</v>
      </c>
      <c r="C152" s="109">
        <v>14600</v>
      </c>
      <c r="D152" s="109">
        <v>15550</v>
      </c>
      <c r="E152" s="109">
        <v>16000</v>
      </c>
      <c r="F152" s="109">
        <v>16050</v>
      </c>
      <c r="G152" s="109">
        <v>16300</v>
      </c>
      <c r="H152" s="109">
        <v>16300</v>
      </c>
      <c r="I152" s="109">
        <v>17150</v>
      </c>
      <c r="J152" s="109">
        <v>18050</v>
      </c>
      <c r="K152" s="109">
        <v>19100</v>
      </c>
      <c r="L152" s="104">
        <v>19350</v>
      </c>
      <c r="M152" s="104">
        <v>20550</v>
      </c>
      <c r="N152" s="104">
        <v>21600</v>
      </c>
      <c r="O152" s="104">
        <v>22100</v>
      </c>
      <c r="P152" s="104">
        <v>22450</v>
      </c>
      <c r="Q152" s="104">
        <v>23800</v>
      </c>
      <c r="R152" s="104">
        <v>24050</v>
      </c>
      <c r="S152" s="104">
        <v>24900</v>
      </c>
      <c r="T152" s="104">
        <v>24900</v>
      </c>
      <c r="U152" s="104">
        <v>25050</v>
      </c>
      <c r="V152" s="110">
        <v>26150</v>
      </c>
      <c r="W152" s="105">
        <v>26400</v>
      </c>
      <c r="X152" s="111">
        <v>26850</v>
      </c>
      <c r="Y152" s="111">
        <v>27200</v>
      </c>
      <c r="Z152" s="111">
        <v>27600</v>
      </c>
      <c r="AA152" s="111">
        <v>27400</v>
      </c>
      <c r="AB152" s="111">
        <v>28700</v>
      </c>
      <c r="AC152" s="112">
        <v>28650</v>
      </c>
      <c r="AD152" s="112">
        <v>30150</v>
      </c>
      <c r="AE152" s="112">
        <v>30550</v>
      </c>
      <c r="AF152" s="112">
        <v>30750</v>
      </c>
      <c r="AG152" s="112">
        <v>32300</v>
      </c>
      <c r="AH152" s="117"/>
    </row>
    <row r="153" spans="2:34" ht="15" x14ac:dyDescent="0.25">
      <c r="B153" s="113" t="s">
        <v>154</v>
      </c>
      <c r="C153" s="109">
        <v>14600</v>
      </c>
      <c r="D153" s="109">
        <v>15550</v>
      </c>
      <c r="E153" s="109">
        <v>16000</v>
      </c>
      <c r="F153" s="109">
        <v>16050</v>
      </c>
      <c r="G153" s="109">
        <v>16300</v>
      </c>
      <c r="H153" s="109">
        <v>16300</v>
      </c>
      <c r="I153" s="109">
        <v>17150</v>
      </c>
      <c r="J153" s="109">
        <v>18050</v>
      </c>
      <c r="K153" s="109">
        <v>19100</v>
      </c>
      <c r="L153" s="104">
        <v>19350</v>
      </c>
      <c r="M153" s="104">
        <v>20550</v>
      </c>
      <c r="N153" s="104">
        <v>21600</v>
      </c>
      <c r="O153" s="104">
        <v>22100</v>
      </c>
      <c r="P153" s="104">
        <v>24450</v>
      </c>
      <c r="Q153" s="104">
        <v>25450</v>
      </c>
      <c r="R153" s="104">
        <v>26200</v>
      </c>
      <c r="S153" s="104">
        <v>27350</v>
      </c>
      <c r="T153" s="104">
        <v>27350</v>
      </c>
      <c r="U153" s="104">
        <v>27500</v>
      </c>
      <c r="V153" s="110">
        <v>28900</v>
      </c>
      <c r="W153" s="105">
        <v>29300</v>
      </c>
      <c r="X153" s="111">
        <v>30750</v>
      </c>
      <c r="Y153" s="111">
        <v>31650</v>
      </c>
      <c r="Z153" s="111">
        <v>31750</v>
      </c>
      <c r="AA153" s="111">
        <v>31900</v>
      </c>
      <c r="AB153" s="111">
        <v>32600</v>
      </c>
      <c r="AC153" s="112">
        <v>33900</v>
      </c>
      <c r="AD153" s="112">
        <v>34850</v>
      </c>
      <c r="AE153" s="112">
        <v>34900</v>
      </c>
      <c r="AF153" s="112">
        <v>35100</v>
      </c>
      <c r="AG153" s="112">
        <v>35550</v>
      </c>
      <c r="AH153" s="117"/>
    </row>
    <row r="154" spans="2:34" ht="15" x14ac:dyDescent="0.25">
      <c r="B154" s="113" t="s">
        <v>155</v>
      </c>
      <c r="C154" s="109">
        <v>14800</v>
      </c>
      <c r="D154" s="109">
        <v>15550</v>
      </c>
      <c r="E154" s="109">
        <v>16100</v>
      </c>
      <c r="F154" s="109">
        <v>16500</v>
      </c>
      <c r="G154" s="109">
        <v>16300</v>
      </c>
      <c r="H154" s="109">
        <v>16300</v>
      </c>
      <c r="I154" s="109">
        <v>17400</v>
      </c>
      <c r="J154" s="109">
        <v>18050</v>
      </c>
      <c r="K154" s="109">
        <v>19100</v>
      </c>
      <c r="L154" s="104">
        <v>19350</v>
      </c>
      <c r="M154" s="104">
        <v>20550</v>
      </c>
      <c r="N154" s="104">
        <v>21600</v>
      </c>
      <c r="O154" s="104">
        <v>22100</v>
      </c>
      <c r="P154" s="104">
        <v>24600</v>
      </c>
      <c r="Q154" s="104">
        <v>26200</v>
      </c>
      <c r="R154" s="104">
        <v>26200</v>
      </c>
      <c r="S154" s="104">
        <v>27250</v>
      </c>
      <c r="T154" s="104">
        <v>27250</v>
      </c>
      <c r="U154" s="104">
        <v>27250</v>
      </c>
      <c r="V154" s="110">
        <v>28650</v>
      </c>
      <c r="W154" s="105">
        <v>29000</v>
      </c>
      <c r="X154" s="111">
        <v>27550</v>
      </c>
      <c r="Y154" s="111">
        <v>27200</v>
      </c>
      <c r="Z154" s="111">
        <v>27600</v>
      </c>
      <c r="AA154" s="111">
        <v>28950</v>
      </c>
      <c r="AB154" s="111">
        <v>30650</v>
      </c>
      <c r="AC154" s="112">
        <v>29150</v>
      </c>
      <c r="AD154" s="112">
        <v>31100</v>
      </c>
      <c r="AE154" s="112">
        <v>32450</v>
      </c>
      <c r="AF154" s="112">
        <v>30900</v>
      </c>
      <c r="AG154" s="112">
        <v>32300</v>
      </c>
      <c r="AH154" s="117"/>
    </row>
    <row r="155" spans="2:34" ht="15" x14ac:dyDescent="0.25">
      <c r="B155" s="113" t="s">
        <v>156</v>
      </c>
      <c r="C155" s="109">
        <v>14600</v>
      </c>
      <c r="D155" s="109">
        <v>15550</v>
      </c>
      <c r="E155" s="109">
        <v>16000</v>
      </c>
      <c r="F155" s="109">
        <v>16050</v>
      </c>
      <c r="G155" s="109">
        <v>16300</v>
      </c>
      <c r="H155" s="109">
        <v>16300</v>
      </c>
      <c r="I155" s="109">
        <v>17150</v>
      </c>
      <c r="J155" s="109">
        <v>18050</v>
      </c>
      <c r="K155" s="109">
        <v>19100</v>
      </c>
      <c r="L155" s="104">
        <v>19350</v>
      </c>
      <c r="M155" s="104">
        <v>20550</v>
      </c>
      <c r="N155" s="104">
        <v>21600</v>
      </c>
      <c r="O155" s="104">
        <v>22100</v>
      </c>
      <c r="P155" s="104">
        <v>22450</v>
      </c>
      <c r="Q155" s="104">
        <v>23800</v>
      </c>
      <c r="R155" s="104">
        <v>24050</v>
      </c>
      <c r="S155" s="104">
        <v>24900</v>
      </c>
      <c r="T155" s="104">
        <v>24900</v>
      </c>
      <c r="U155" s="104">
        <v>25050</v>
      </c>
      <c r="V155" s="110">
        <v>26150</v>
      </c>
      <c r="W155" s="105">
        <v>26450</v>
      </c>
      <c r="X155" s="111">
        <v>27750</v>
      </c>
      <c r="Y155" s="111">
        <v>28350</v>
      </c>
      <c r="Z155" s="111">
        <v>28800</v>
      </c>
      <c r="AA155" s="111">
        <v>28500</v>
      </c>
      <c r="AB155" s="111">
        <v>29700</v>
      </c>
      <c r="AC155" s="112">
        <v>28650</v>
      </c>
      <c r="AD155" s="112">
        <v>30650</v>
      </c>
      <c r="AE155" s="112">
        <v>30550</v>
      </c>
      <c r="AF155" s="112">
        <v>31400</v>
      </c>
      <c r="AG155" s="112">
        <v>32300</v>
      </c>
      <c r="AH155" s="117"/>
    </row>
    <row r="156" spans="2:34" ht="15" x14ac:dyDescent="0.25">
      <c r="B156" s="113" t="s">
        <v>157</v>
      </c>
      <c r="C156" s="109">
        <v>15050</v>
      </c>
      <c r="D156" s="109">
        <v>15950</v>
      </c>
      <c r="E156" s="109">
        <v>16000</v>
      </c>
      <c r="F156" s="109">
        <v>17150</v>
      </c>
      <c r="G156" s="109">
        <v>16300</v>
      </c>
      <c r="H156" s="109">
        <v>16300</v>
      </c>
      <c r="I156" s="109">
        <v>17750</v>
      </c>
      <c r="J156" s="109">
        <v>18150</v>
      </c>
      <c r="K156" s="109">
        <v>19100</v>
      </c>
      <c r="L156" s="104">
        <v>19350</v>
      </c>
      <c r="M156" s="104">
        <v>20550</v>
      </c>
      <c r="N156" s="104">
        <v>24700</v>
      </c>
      <c r="O156" s="104">
        <v>24800</v>
      </c>
      <c r="P156" s="104">
        <v>25600</v>
      </c>
      <c r="Q156" s="104">
        <v>26900</v>
      </c>
      <c r="R156" s="104">
        <v>26900</v>
      </c>
      <c r="S156" s="104">
        <v>28050</v>
      </c>
      <c r="T156" s="104">
        <v>28050</v>
      </c>
      <c r="U156" s="104">
        <v>28300</v>
      </c>
      <c r="V156" s="110">
        <v>29650</v>
      </c>
      <c r="W156" s="105">
        <v>28250</v>
      </c>
      <c r="X156" s="111">
        <v>29500</v>
      </c>
      <c r="Y156" s="111">
        <v>29900</v>
      </c>
      <c r="Z156" s="111">
        <v>30550</v>
      </c>
      <c r="AA156" s="111">
        <v>29800</v>
      </c>
      <c r="AB156" s="111">
        <v>31050</v>
      </c>
      <c r="AC156" s="112">
        <v>32600</v>
      </c>
      <c r="AD156" s="112">
        <v>34850</v>
      </c>
      <c r="AE156" s="112">
        <v>36100</v>
      </c>
      <c r="AF156" s="112">
        <v>39700</v>
      </c>
      <c r="AG156" s="112">
        <v>37750</v>
      </c>
      <c r="AH156" s="117"/>
    </row>
    <row r="157" spans="2:34" ht="15" x14ac:dyDescent="0.25">
      <c r="B157" s="113" t="s">
        <v>158</v>
      </c>
      <c r="C157" s="109">
        <v>15100</v>
      </c>
      <c r="D157" s="109">
        <v>15600</v>
      </c>
      <c r="E157" s="109">
        <v>16400</v>
      </c>
      <c r="F157" s="109">
        <v>17450</v>
      </c>
      <c r="G157" s="109">
        <v>17650</v>
      </c>
      <c r="H157" s="109">
        <v>17650</v>
      </c>
      <c r="I157" s="109">
        <v>17750</v>
      </c>
      <c r="J157" s="109">
        <v>18150</v>
      </c>
      <c r="K157" s="109">
        <v>19100</v>
      </c>
      <c r="L157" s="104">
        <v>19350</v>
      </c>
      <c r="M157" s="104">
        <v>20550</v>
      </c>
      <c r="N157" s="104">
        <v>22550</v>
      </c>
      <c r="O157" s="104">
        <v>23150</v>
      </c>
      <c r="P157" s="104">
        <v>23200</v>
      </c>
      <c r="Q157" s="104">
        <v>24500</v>
      </c>
      <c r="R157" s="104">
        <v>24600</v>
      </c>
      <c r="S157" s="104">
        <v>25800</v>
      </c>
      <c r="T157" s="104">
        <v>25800</v>
      </c>
      <c r="U157" s="104">
        <v>26150</v>
      </c>
      <c r="V157" s="110">
        <v>27050</v>
      </c>
      <c r="W157" s="105">
        <v>27450</v>
      </c>
      <c r="X157" s="111">
        <v>28800</v>
      </c>
      <c r="Y157" s="111">
        <v>29300</v>
      </c>
      <c r="Z157" s="111">
        <v>29900</v>
      </c>
      <c r="AA157" s="111">
        <v>28450</v>
      </c>
      <c r="AB157" s="111">
        <v>30100</v>
      </c>
      <c r="AC157" s="112">
        <v>30800</v>
      </c>
      <c r="AD157" s="112">
        <v>31850</v>
      </c>
      <c r="AE157" s="112">
        <v>33000</v>
      </c>
      <c r="AF157" s="112">
        <v>33000</v>
      </c>
      <c r="AG157" s="112">
        <v>35250</v>
      </c>
      <c r="AH157" s="117"/>
    </row>
    <row r="158" spans="2:34" ht="15" x14ac:dyDescent="0.25">
      <c r="B158" s="113" t="s">
        <v>159</v>
      </c>
      <c r="C158" s="109">
        <v>14600</v>
      </c>
      <c r="D158" s="109">
        <v>15550</v>
      </c>
      <c r="E158" s="109">
        <v>16000</v>
      </c>
      <c r="F158" s="109">
        <v>16050</v>
      </c>
      <c r="G158" s="109">
        <v>16300</v>
      </c>
      <c r="H158" s="109">
        <v>16300</v>
      </c>
      <c r="I158" s="109">
        <v>17150</v>
      </c>
      <c r="J158" s="109">
        <v>18050</v>
      </c>
      <c r="K158" s="109">
        <v>19100</v>
      </c>
      <c r="L158" s="104">
        <v>19350</v>
      </c>
      <c r="M158" s="104">
        <v>20550</v>
      </c>
      <c r="N158" s="104">
        <v>22400</v>
      </c>
      <c r="O158" s="104">
        <v>22400</v>
      </c>
      <c r="P158" s="104">
        <v>22450</v>
      </c>
      <c r="Q158" s="104">
        <v>23800</v>
      </c>
      <c r="R158" s="104">
        <v>24050</v>
      </c>
      <c r="S158" s="104">
        <v>24900</v>
      </c>
      <c r="T158" s="104">
        <v>24900</v>
      </c>
      <c r="U158" s="104">
        <v>25050</v>
      </c>
      <c r="V158" s="110">
        <v>26150</v>
      </c>
      <c r="W158" s="105">
        <v>26400</v>
      </c>
      <c r="X158" s="111">
        <v>26850</v>
      </c>
      <c r="Y158" s="111">
        <v>27200</v>
      </c>
      <c r="Z158" s="111">
        <v>27600</v>
      </c>
      <c r="AA158" s="111">
        <v>27400</v>
      </c>
      <c r="AB158" s="111">
        <v>28700</v>
      </c>
      <c r="AC158" s="112">
        <v>28650</v>
      </c>
      <c r="AD158" s="112">
        <v>30150</v>
      </c>
      <c r="AE158" s="112">
        <v>30650</v>
      </c>
      <c r="AF158" s="112">
        <v>32400</v>
      </c>
      <c r="AG158" s="112">
        <v>33600</v>
      </c>
      <c r="AH158" s="117"/>
    </row>
    <row r="159" spans="2:34" ht="15" x14ac:dyDescent="0.25">
      <c r="B159" s="113" t="s">
        <v>160</v>
      </c>
      <c r="C159" s="109">
        <v>15800</v>
      </c>
      <c r="D159" s="109">
        <v>16900</v>
      </c>
      <c r="E159" s="109">
        <v>18150</v>
      </c>
      <c r="F159" s="109">
        <v>16950</v>
      </c>
      <c r="G159" s="109">
        <v>17100</v>
      </c>
      <c r="H159" s="109">
        <v>17250</v>
      </c>
      <c r="I159" s="109">
        <v>17750</v>
      </c>
      <c r="J159" s="109">
        <v>18150</v>
      </c>
      <c r="K159" s="109">
        <v>19100</v>
      </c>
      <c r="L159" s="104">
        <v>19350</v>
      </c>
      <c r="M159" s="104">
        <v>20550</v>
      </c>
      <c r="N159" s="104">
        <v>23700</v>
      </c>
      <c r="O159" s="104">
        <v>23900</v>
      </c>
      <c r="P159" s="104">
        <v>23900</v>
      </c>
      <c r="Q159" s="104">
        <v>23900</v>
      </c>
      <c r="R159" s="104">
        <v>24200</v>
      </c>
      <c r="S159" s="104">
        <v>25250</v>
      </c>
      <c r="T159" s="104">
        <v>25250</v>
      </c>
      <c r="U159" s="104">
        <v>25300</v>
      </c>
      <c r="V159" s="110">
        <v>26150</v>
      </c>
      <c r="W159" s="105">
        <v>26400</v>
      </c>
      <c r="X159" s="111">
        <v>26850</v>
      </c>
      <c r="Y159" s="111">
        <v>27200</v>
      </c>
      <c r="Z159" s="111">
        <v>27600</v>
      </c>
      <c r="AA159" s="111">
        <v>27400</v>
      </c>
      <c r="AB159" s="111">
        <v>28700</v>
      </c>
      <c r="AC159" s="112">
        <v>28650</v>
      </c>
      <c r="AD159" s="112">
        <v>30150</v>
      </c>
      <c r="AE159" s="112">
        <v>30550</v>
      </c>
      <c r="AF159" s="112">
        <v>30750</v>
      </c>
      <c r="AG159" s="112">
        <v>32300</v>
      </c>
      <c r="AH159" s="117"/>
    </row>
    <row r="160" spans="2:34" ht="15" x14ac:dyDescent="0.25">
      <c r="B160" s="113" t="s">
        <v>161</v>
      </c>
      <c r="C160" s="109">
        <v>14600</v>
      </c>
      <c r="D160" s="109">
        <v>15550</v>
      </c>
      <c r="E160" s="109">
        <v>16000</v>
      </c>
      <c r="F160" s="109">
        <v>16050</v>
      </c>
      <c r="G160" s="109">
        <v>16300</v>
      </c>
      <c r="H160" s="109">
        <v>16300</v>
      </c>
      <c r="I160" s="109">
        <v>17150</v>
      </c>
      <c r="J160" s="109">
        <v>18050</v>
      </c>
      <c r="K160" s="109">
        <v>19100</v>
      </c>
      <c r="L160" s="104">
        <v>19350</v>
      </c>
      <c r="M160" s="104">
        <v>20550</v>
      </c>
      <c r="N160" s="104">
        <v>21600</v>
      </c>
      <c r="O160" s="104">
        <v>22100</v>
      </c>
      <c r="P160" s="104">
        <v>22450</v>
      </c>
      <c r="Q160" s="104">
        <v>23800</v>
      </c>
      <c r="R160" s="104">
        <v>24050</v>
      </c>
      <c r="S160" s="104">
        <v>24900</v>
      </c>
      <c r="T160" s="104">
        <v>24900</v>
      </c>
      <c r="U160" s="104">
        <v>25050</v>
      </c>
      <c r="V160" s="110">
        <v>26150</v>
      </c>
      <c r="W160" s="105">
        <v>26400</v>
      </c>
      <c r="X160" s="111">
        <v>26850</v>
      </c>
      <c r="Y160" s="111">
        <v>27200</v>
      </c>
      <c r="Z160" s="111">
        <v>27600</v>
      </c>
      <c r="AA160" s="111">
        <v>28450</v>
      </c>
      <c r="AB160" s="111">
        <v>28750</v>
      </c>
      <c r="AC160" s="112">
        <v>28650</v>
      </c>
      <c r="AD160" s="112">
        <v>30150</v>
      </c>
      <c r="AE160" s="112">
        <v>30550</v>
      </c>
      <c r="AF160" s="112">
        <v>30750</v>
      </c>
      <c r="AG160" s="112">
        <v>32450</v>
      </c>
      <c r="AH160" s="117"/>
    </row>
    <row r="161" spans="2:34" ht="15" x14ac:dyDescent="0.25">
      <c r="B161" s="113" t="s">
        <v>162</v>
      </c>
      <c r="C161" s="109">
        <v>15100</v>
      </c>
      <c r="D161" s="109">
        <v>16100</v>
      </c>
      <c r="E161" s="109">
        <v>17300</v>
      </c>
      <c r="F161" s="109">
        <v>16050</v>
      </c>
      <c r="G161" s="109">
        <v>16300</v>
      </c>
      <c r="H161" s="109">
        <v>16300</v>
      </c>
      <c r="I161" s="109">
        <v>17150</v>
      </c>
      <c r="J161" s="109">
        <v>18050</v>
      </c>
      <c r="K161" s="109">
        <v>19100</v>
      </c>
      <c r="L161" s="104">
        <v>19350</v>
      </c>
      <c r="M161" s="104">
        <v>20550</v>
      </c>
      <c r="N161" s="104">
        <v>21600</v>
      </c>
      <c r="O161" s="104">
        <v>22100</v>
      </c>
      <c r="P161" s="104">
        <v>22450</v>
      </c>
      <c r="Q161" s="104">
        <v>23800</v>
      </c>
      <c r="R161" s="104">
        <v>24050</v>
      </c>
      <c r="S161" s="104">
        <v>24900</v>
      </c>
      <c r="T161" s="104">
        <v>24900</v>
      </c>
      <c r="U161" s="104">
        <v>25050</v>
      </c>
      <c r="V161" s="110">
        <v>26150</v>
      </c>
      <c r="W161" s="105">
        <v>26400</v>
      </c>
      <c r="X161" s="111">
        <v>26850</v>
      </c>
      <c r="Y161" s="111">
        <v>27200</v>
      </c>
      <c r="Z161" s="111">
        <v>27600</v>
      </c>
      <c r="AA161" s="111">
        <v>28950</v>
      </c>
      <c r="AB161" s="111">
        <v>29300</v>
      </c>
      <c r="AC161" s="112">
        <v>29350</v>
      </c>
      <c r="AD161" s="112">
        <v>31400</v>
      </c>
      <c r="AE161" s="112">
        <v>33150</v>
      </c>
      <c r="AF161" s="112">
        <v>33100</v>
      </c>
      <c r="AG161" s="112">
        <v>32800</v>
      </c>
      <c r="AH161" s="117"/>
    </row>
    <row r="162" spans="2:34" ht="15" x14ac:dyDescent="0.25">
      <c r="B162" s="113" t="s">
        <v>163</v>
      </c>
      <c r="C162" s="109">
        <v>14600</v>
      </c>
      <c r="D162" s="109">
        <v>15550</v>
      </c>
      <c r="E162" s="109">
        <v>16000</v>
      </c>
      <c r="F162" s="109">
        <v>16350</v>
      </c>
      <c r="G162" s="109">
        <v>16800</v>
      </c>
      <c r="H162" s="109">
        <v>17100</v>
      </c>
      <c r="I162" s="109">
        <v>17150</v>
      </c>
      <c r="J162" s="109">
        <v>18200</v>
      </c>
      <c r="K162" s="109">
        <v>19350</v>
      </c>
      <c r="L162" s="104">
        <v>20500</v>
      </c>
      <c r="M162" s="104">
        <v>20700</v>
      </c>
      <c r="N162" s="104">
        <v>22100</v>
      </c>
      <c r="O162" s="104">
        <v>23200</v>
      </c>
      <c r="P162" s="104">
        <v>25800</v>
      </c>
      <c r="Q162" s="104">
        <v>27750</v>
      </c>
      <c r="R162" s="104">
        <v>27750</v>
      </c>
      <c r="S162" s="104">
        <v>28100</v>
      </c>
      <c r="T162" s="104">
        <v>28100</v>
      </c>
      <c r="U162" s="104">
        <v>28200</v>
      </c>
      <c r="V162" s="110">
        <v>29150</v>
      </c>
      <c r="W162" s="105">
        <v>28250</v>
      </c>
      <c r="X162" s="111">
        <v>29500</v>
      </c>
      <c r="Y162" s="111">
        <v>29900</v>
      </c>
      <c r="Z162" s="111">
        <v>30550</v>
      </c>
      <c r="AA162" s="111">
        <v>29800</v>
      </c>
      <c r="AB162" s="111">
        <v>31050</v>
      </c>
      <c r="AC162" s="112">
        <v>32600</v>
      </c>
      <c r="AD162" s="112">
        <v>34850</v>
      </c>
      <c r="AE162" s="112">
        <v>36100</v>
      </c>
      <c r="AF162" s="112">
        <v>39700</v>
      </c>
      <c r="AG162" s="112">
        <v>37750</v>
      </c>
      <c r="AH162" s="117"/>
    </row>
    <row r="163" spans="2:34" ht="15" x14ac:dyDescent="0.25">
      <c r="B163" s="113" t="s">
        <v>164</v>
      </c>
      <c r="C163" s="109">
        <v>14600</v>
      </c>
      <c r="D163" s="109">
        <v>15550</v>
      </c>
      <c r="E163" s="109">
        <v>16000</v>
      </c>
      <c r="F163" s="109">
        <v>16050</v>
      </c>
      <c r="G163" s="109">
        <v>16300</v>
      </c>
      <c r="H163" s="109">
        <v>16300</v>
      </c>
      <c r="I163" s="109">
        <v>17150</v>
      </c>
      <c r="J163" s="109">
        <v>18050</v>
      </c>
      <c r="K163" s="109">
        <v>19100</v>
      </c>
      <c r="L163" s="104">
        <v>19350</v>
      </c>
      <c r="M163" s="104">
        <v>20550</v>
      </c>
      <c r="N163" s="104">
        <v>21600</v>
      </c>
      <c r="O163" s="104">
        <v>22100</v>
      </c>
      <c r="P163" s="104">
        <v>22450</v>
      </c>
      <c r="Q163" s="104">
        <v>23800</v>
      </c>
      <c r="R163" s="104">
        <v>24050</v>
      </c>
      <c r="S163" s="104">
        <v>24900</v>
      </c>
      <c r="T163" s="104">
        <v>24900</v>
      </c>
      <c r="U163" s="104">
        <v>25050</v>
      </c>
      <c r="V163" s="110">
        <v>26150</v>
      </c>
      <c r="W163" s="105">
        <v>26400</v>
      </c>
      <c r="X163" s="111">
        <v>26850</v>
      </c>
      <c r="Y163" s="111">
        <v>27200</v>
      </c>
      <c r="Z163" s="111">
        <v>27600</v>
      </c>
      <c r="AA163" s="111">
        <v>27400</v>
      </c>
      <c r="AB163" s="111">
        <v>28700</v>
      </c>
      <c r="AC163" s="112">
        <v>28650</v>
      </c>
      <c r="AD163" s="112">
        <v>30150</v>
      </c>
      <c r="AE163" s="112">
        <v>30550</v>
      </c>
      <c r="AF163" s="112">
        <v>31900</v>
      </c>
      <c r="AG163" s="112">
        <v>32300</v>
      </c>
      <c r="AH163" s="117"/>
    </row>
    <row r="164" spans="2:34" ht="15" x14ac:dyDescent="0.25">
      <c r="B164" s="113" t="s">
        <v>165</v>
      </c>
      <c r="C164" s="109">
        <v>14600</v>
      </c>
      <c r="D164" s="109">
        <v>15550</v>
      </c>
      <c r="E164" s="109">
        <v>16000</v>
      </c>
      <c r="F164" s="109">
        <v>16050</v>
      </c>
      <c r="G164" s="109">
        <v>16300</v>
      </c>
      <c r="H164" s="109">
        <v>16300</v>
      </c>
      <c r="I164" s="109">
        <v>17150</v>
      </c>
      <c r="J164" s="109">
        <v>18050</v>
      </c>
      <c r="K164" s="109">
        <v>19100</v>
      </c>
      <c r="L164" s="104">
        <v>19350</v>
      </c>
      <c r="M164" s="104">
        <v>20550</v>
      </c>
      <c r="N164" s="104">
        <v>21600</v>
      </c>
      <c r="O164" s="104">
        <v>22100</v>
      </c>
      <c r="P164" s="104">
        <v>22450</v>
      </c>
      <c r="Q164" s="104">
        <v>23800</v>
      </c>
      <c r="R164" s="104">
        <v>24050</v>
      </c>
      <c r="S164" s="104">
        <v>24900</v>
      </c>
      <c r="T164" s="104">
        <v>24900</v>
      </c>
      <c r="U164" s="104">
        <v>25050</v>
      </c>
      <c r="V164" s="110">
        <v>26150</v>
      </c>
      <c r="W164" s="105">
        <v>26400</v>
      </c>
      <c r="X164" s="111">
        <v>26850</v>
      </c>
      <c r="Y164" s="111">
        <v>27200</v>
      </c>
      <c r="Z164" s="111">
        <v>27600</v>
      </c>
      <c r="AA164" s="111">
        <v>27400</v>
      </c>
      <c r="AB164" s="111">
        <v>28700</v>
      </c>
      <c r="AC164" s="112">
        <v>28650</v>
      </c>
      <c r="AD164" s="112">
        <v>30150</v>
      </c>
      <c r="AE164" s="112">
        <v>30550</v>
      </c>
      <c r="AF164" s="112">
        <v>32150</v>
      </c>
      <c r="AG164" s="112">
        <v>34250</v>
      </c>
      <c r="AH164" s="117"/>
    </row>
    <row r="165" spans="2:34" ht="15" x14ac:dyDescent="0.25">
      <c r="B165" s="113" t="s">
        <v>166</v>
      </c>
      <c r="C165" s="109">
        <v>14600</v>
      </c>
      <c r="D165" s="109">
        <v>15550</v>
      </c>
      <c r="E165" s="109">
        <v>16000</v>
      </c>
      <c r="F165" s="109">
        <v>16050</v>
      </c>
      <c r="G165" s="109">
        <v>16300</v>
      </c>
      <c r="H165" s="109">
        <v>16300</v>
      </c>
      <c r="I165" s="109">
        <v>17150</v>
      </c>
      <c r="J165" s="109">
        <v>18050</v>
      </c>
      <c r="K165" s="109">
        <v>19100</v>
      </c>
      <c r="L165" s="104">
        <v>19350</v>
      </c>
      <c r="M165" s="104">
        <v>20550</v>
      </c>
      <c r="N165" s="104">
        <v>21600</v>
      </c>
      <c r="O165" s="104">
        <v>22100</v>
      </c>
      <c r="P165" s="104">
        <v>22450</v>
      </c>
      <c r="Q165" s="104">
        <v>23800</v>
      </c>
      <c r="R165" s="104">
        <v>24050</v>
      </c>
      <c r="S165" s="104">
        <v>24900</v>
      </c>
      <c r="T165" s="104">
        <v>24900</v>
      </c>
      <c r="U165" s="104">
        <v>25050</v>
      </c>
      <c r="V165" s="110">
        <v>26150</v>
      </c>
      <c r="W165" s="105">
        <v>26400</v>
      </c>
      <c r="X165" s="111">
        <v>27700</v>
      </c>
      <c r="Y165" s="111">
        <v>28250</v>
      </c>
      <c r="Z165" s="111">
        <v>27600</v>
      </c>
      <c r="AA165" s="111">
        <v>27400</v>
      </c>
      <c r="AB165" s="111">
        <v>28700</v>
      </c>
      <c r="AC165" s="112">
        <v>28650</v>
      </c>
      <c r="AD165" s="112">
        <v>30150</v>
      </c>
      <c r="AE165" s="112">
        <v>30550</v>
      </c>
      <c r="AF165" s="112">
        <v>30750</v>
      </c>
      <c r="AG165" s="112">
        <v>32300</v>
      </c>
      <c r="AH165" s="117"/>
    </row>
    <row r="166" spans="2:34" ht="15" x14ac:dyDescent="0.25">
      <c r="B166" s="113" t="s">
        <v>167</v>
      </c>
      <c r="C166" s="109">
        <v>16850</v>
      </c>
      <c r="D166" s="109">
        <v>17250</v>
      </c>
      <c r="E166" s="109">
        <v>17800</v>
      </c>
      <c r="F166" s="109">
        <v>17800</v>
      </c>
      <c r="G166" s="109">
        <v>18050</v>
      </c>
      <c r="H166" s="109">
        <v>18050</v>
      </c>
      <c r="I166" s="109">
        <v>18250</v>
      </c>
      <c r="J166" s="109">
        <v>18650</v>
      </c>
      <c r="K166" s="109">
        <v>21200</v>
      </c>
      <c r="L166" s="104">
        <v>21700</v>
      </c>
      <c r="M166" s="104">
        <v>22800</v>
      </c>
      <c r="N166" s="104">
        <v>24450</v>
      </c>
      <c r="O166" s="104">
        <v>24700</v>
      </c>
      <c r="P166" s="104">
        <v>24850</v>
      </c>
      <c r="Q166" s="104">
        <v>26300</v>
      </c>
      <c r="R166" s="104">
        <v>26500</v>
      </c>
      <c r="S166" s="104">
        <v>27800</v>
      </c>
      <c r="T166" s="104">
        <v>27800</v>
      </c>
      <c r="U166" s="104">
        <v>27800</v>
      </c>
      <c r="V166" s="110">
        <v>29050</v>
      </c>
      <c r="W166" s="105">
        <v>29900</v>
      </c>
      <c r="X166" s="111">
        <v>29650</v>
      </c>
      <c r="Y166" s="111">
        <v>30050</v>
      </c>
      <c r="Z166" s="111">
        <v>30500</v>
      </c>
      <c r="AA166" s="111">
        <v>29800</v>
      </c>
      <c r="AB166" s="111">
        <v>29950</v>
      </c>
      <c r="AC166" s="112">
        <v>28700</v>
      </c>
      <c r="AD166" s="112">
        <v>30150</v>
      </c>
      <c r="AE166" s="112">
        <v>31350</v>
      </c>
      <c r="AF166" s="112">
        <v>32550</v>
      </c>
      <c r="AG166" s="112">
        <v>35100</v>
      </c>
      <c r="AH166" s="117"/>
    </row>
    <row r="167" spans="2:34" ht="15" x14ac:dyDescent="0.25">
      <c r="B167" s="113" t="s">
        <v>168</v>
      </c>
      <c r="C167" s="109">
        <v>14600</v>
      </c>
      <c r="D167" s="109">
        <v>15550</v>
      </c>
      <c r="E167" s="109">
        <v>16000</v>
      </c>
      <c r="F167" s="109">
        <v>16750</v>
      </c>
      <c r="G167" s="109">
        <v>16800</v>
      </c>
      <c r="H167" s="109">
        <v>17050</v>
      </c>
      <c r="I167" s="109">
        <v>17750</v>
      </c>
      <c r="J167" s="109">
        <v>18150</v>
      </c>
      <c r="K167" s="109">
        <v>19100</v>
      </c>
      <c r="L167" s="104">
        <v>19350</v>
      </c>
      <c r="M167" s="104">
        <v>20550</v>
      </c>
      <c r="N167" s="104">
        <v>22500</v>
      </c>
      <c r="O167" s="104">
        <v>23200</v>
      </c>
      <c r="P167" s="104">
        <v>26800</v>
      </c>
      <c r="Q167" s="104">
        <v>27600</v>
      </c>
      <c r="R167" s="104">
        <v>28750</v>
      </c>
      <c r="S167" s="104">
        <v>30200</v>
      </c>
      <c r="T167" s="104">
        <v>30200</v>
      </c>
      <c r="U167" s="104">
        <v>30300</v>
      </c>
      <c r="V167" s="110">
        <v>31750</v>
      </c>
      <c r="W167" s="105">
        <v>32150</v>
      </c>
      <c r="X167" s="111">
        <v>33650</v>
      </c>
      <c r="Y167" s="111">
        <v>34100</v>
      </c>
      <c r="Z167" s="111">
        <v>34550</v>
      </c>
      <c r="AA167" s="111">
        <v>33000</v>
      </c>
      <c r="AB167" s="111">
        <v>33700</v>
      </c>
      <c r="AC167" s="112">
        <v>32050</v>
      </c>
      <c r="AD167" s="112">
        <v>30450</v>
      </c>
      <c r="AE167" s="112">
        <v>30550</v>
      </c>
      <c r="AF167" s="112">
        <v>32850</v>
      </c>
      <c r="AG167" s="112">
        <v>35450</v>
      </c>
      <c r="AH167" s="117"/>
    </row>
    <row r="168" spans="2:34" ht="15" x14ac:dyDescent="0.25">
      <c r="B168" s="113" t="s">
        <v>169</v>
      </c>
      <c r="C168" s="109">
        <v>20100</v>
      </c>
      <c r="D168" s="109">
        <v>21450</v>
      </c>
      <c r="E168" s="109">
        <v>22450</v>
      </c>
      <c r="F168" s="109">
        <v>20600</v>
      </c>
      <c r="G168" s="109">
        <v>21200</v>
      </c>
      <c r="H168" s="109">
        <v>21200</v>
      </c>
      <c r="I168" s="109">
        <v>22250</v>
      </c>
      <c r="J168" s="109">
        <v>22900</v>
      </c>
      <c r="K168" s="109">
        <v>24500</v>
      </c>
      <c r="L168" s="104">
        <v>25000</v>
      </c>
      <c r="M168" s="104">
        <v>25300</v>
      </c>
      <c r="N168" s="104">
        <v>29500</v>
      </c>
      <c r="O168" s="104">
        <v>29500</v>
      </c>
      <c r="P168" s="104">
        <v>29500</v>
      </c>
      <c r="Q168" s="104">
        <v>29500</v>
      </c>
      <c r="R168" s="104">
        <v>29500</v>
      </c>
      <c r="S168" s="104">
        <v>30600</v>
      </c>
      <c r="T168" s="104">
        <v>30600</v>
      </c>
      <c r="U168" s="104">
        <v>30600</v>
      </c>
      <c r="V168" s="110">
        <v>31450</v>
      </c>
      <c r="W168" s="105">
        <v>31850</v>
      </c>
      <c r="X168" s="111">
        <v>32050</v>
      </c>
      <c r="Y168" s="111">
        <v>32500</v>
      </c>
      <c r="Z168" s="111">
        <v>31600</v>
      </c>
      <c r="AA168" s="111">
        <v>32950</v>
      </c>
      <c r="AB168" s="111">
        <v>31350</v>
      </c>
      <c r="AC168" s="112">
        <v>32600</v>
      </c>
      <c r="AD168" s="112">
        <v>33200</v>
      </c>
      <c r="AE168" s="112">
        <v>34700</v>
      </c>
      <c r="AF168" s="112">
        <v>36450</v>
      </c>
      <c r="AG168" s="112">
        <v>36300</v>
      </c>
      <c r="AH168" s="117"/>
    </row>
    <row r="169" spans="2:34" ht="15" x14ac:dyDescent="0.25">
      <c r="B169" s="113" t="s">
        <v>170</v>
      </c>
      <c r="C169" s="109">
        <v>16900</v>
      </c>
      <c r="D169" s="109">
        <v>17400</v>
      </c>
      <c r="E169" s="109">
        <v>17950</v>
      </c>
      <c r="F169" s="109">
        <v>17100</v>
      </c>
      <c r="G169" s="109">
        <v>18200</v>
      </c>
      <c r="H169" s="109">
        <v>18200</v>
      </c>
      <c r="I169" s="109">
        <v>19300</v>
      </c>
      <c r="J169" s="109">
        <v>20250</v>
      </c>
      <c r="K169" s="109">
        <v>20750</v>
      </c>
      <c r="L169" s="104">
        <v>21750</v>
      </c>
      <c r="M169" s="104">
        <v>22650</v>
      </c>
      <c r="N169" s="104">
        <v>24500</v>
      </c>
      <c r="O169" s="104">
        <v>24600</v>
      </c>
      <c r="P169" s="104">
        <v>24600</v>
      </c>
      <c r="Q169" s="104">
        <v>24600</v>
      </c>
      <c r="R169" s="104">
        <v>24600</v>
      </c>
      <c r="S169" s="104">
        <v>24900</v>
      </c>
      <c r="T169" s="104">
        <v>24900</v>
      </c>
      <c r="U169" s="104">
        <v>25050</v>
      </c>
      <c r="V169" s="110">
        <v>26150</v>
      </c>
      <c r="W169" s="105">
        <v>26400</v>
      </c>
      <c r="X169" s="111">
        <v>26850</v>
      </c>
      <c r="Y169" s="111">
        <v>27200</v>
      </c>
      <c r="Z169" s="111">
        <v>27600</v>
      </c>
      <c r="AA169" s="111">
        <v>27400</v>
      </c>
      <c r="AB169" s="111">
        <v>28700</v>
      </c>
      <c r="AC169" s="112">
        <v>28650</v>
      </c>
      <c r="AD169" s="112">
        <v>30150</v>
      </c>
      <c r="AE169" s="112">
        <v>30550</v>
      </c>
      <c r="AF169" s="112">
        <v>30750</v>
      </c>
      <c r="AG169" s="112">
        <v>32300</v>
      </c>
      <c r="AH169" s="117"/>
    </row>
    <row r="170" spans="2:34" ht="15" x14ac:dyDescent="0.25">
      <c r="B170" s="113" t="s">
        <v>171</v>
      </c>
      <c r="C170" s="109">
        <v>18650</v>
      </c>
      <c r="D170" s="109">
        <v>19950</v>
      </c>
      <c r="E170" s="109">
        <v>20300</v>
      </c>
      <c r="F170" s="109">
        <v>20600</v>
      </c>
      <c r="G170" s="109">
        <v>21400</v>
      </c>
      <c r="H170" s="109">
        <v>21400</v>
      </c>
      <c r="I170" s="109">
        <v>22350</v>
      </c>
      <c r="J170" s="109">
        <v>22950</v>
      </c>
      <c r="K170" s="109">
        <v>23350</v>
      </c>
      <c r="L170" s="104">
        <v>23700</v>
      </c>
      <c r="M170" s="104">
        <v>24000</v>
      </c>
      <c r="N170" s="104">
        <v>29100</v>
      </c>
      <c r="O170" s="104">
        <v>29600</v>
      </c>
      <c r="P170" s="104">
        <v>29600</v>
      </c>
      <c r="Q170" s="104">
        <v>29600</v>
      </c>
      <c r="R170" s="104">
        <v>29600</v>
      </c>
      <c r="S170" s="104">
        <v>30200</v>
      </c>
      <c r="T170" s="104">
        <v>30200</v>
      </c>
      <c r="U170" s="104">
        <v>30200</v>
      </c>
      <c r="V170" s="110">
        <v>30650</v>
      </c>
      <c r="W170" s="105">
        <v>30750</v>
      </c>
      <c r="X170" s="111">
        <v>31650</v>
      </c>
      <c r="Y170" s="111">
        <v>32100</v>
      </c>
      <c r="Z170" s="111">
        <v>31050</v>
      </c>
      <c r="AA170" s="111">
        <v>32600</v>
      </c>
      <c r="AB170" s="111">
        <v>32800</v>
      </c>
      <c r="AC170" s="112">
        <v>31300</v>
      </c>
      <c r="AD170" s="112">
        <v>33450</v>
      </c>
      <c r="AE170" s="112">
        <v>34300</v>
      </c>
      <c r="AF170" s="112">
        <v>37700</v>
      </c>
      <c r="AG170" s="112">
        <v>38850</v>
      </c>
      <c r="AH170" s="117"/>
    </row>
    <row r="171" spans="2:34" ht="15" x14ac:dyDescent="0.25">
      <c r="B171" s="113" t="s">
        <v>172</v>
      </c>
      <c r="C171" s="109">
        <v>14600</v>
      </c>
      <c r="D171" s="109">
        <v>15550</v>
      </c>
      <c r="E171" s="109">
        <v>16000</v>
      </c>
      <c r="F171" s="109">
        <v>16050</v>
      </c>
      <c r="G171" s="109">
        <v>16300</v>
      </c>
      <c r="H171" s="109">
        <v>16300</v>
      </c>
      <c r="I171" s="109">
        <v>17150</v>
      </c>
      <c r="J171" s="109">
        <v>18050</v>
      </c>
      <c r="K171" s="109">
        <v>19100</v>
      </c>
      <c r="L171" s="104">
        <v>19350</v>
      </c>
      <c r="M171" s="104">
        <v>20550</v>
      </c>
      <c r="N171" s="104">
        <v>21600</v>
      </c>
      <c r="O171" s="104">
        <v>22100</v>
      </c>
      <c r="P171" s="104">
        <v>22450</v>
      </c>
      <c r="Q171" s="104">
        <v>23800</v>
      </c>
      <c r="R171" s="104">
        <v>24050</v>
      </c>
      <c r="S171" s="104">
        <v>24900</v>
      </c>
      <c r="T171" s="104">
        <v>24900</v>
      </c>
      <c r="U171" s="104">
        <v>25050</v>
      </c>
      <c r="V171" s="110">
        <v>26150</v>
      </c>
      <c r="W171" s="105">
        <v>26400</v>
      </c>
      <c r="X171" s="111">
        <v>27000</v>
      </c>
      <c r="Y171" s="111">
        <v>27350</v>
      </c>
      <c r="Z171" s="111">
        <v>28100</v>
      </c>
      <c r="AA171" s="111">
        <v>29050</v>
      </c>
      <c r="AB171" s="111">
        <v>29050</v>
      </c>
      <c r="AC171" s="112">
        <v>29400</v>
      </c>
      <c r="AD171" s="112">
        <v>30650</v>
      </c>
      <c r="AE171" s="112">
        <v>32950</v>
      </c>
      <c r="AF171" s="112">
        <v>33950</v>
      </c>
      <c r="AG171" s="112">
        <v>36600</v>
      </c>
      <c r="AH171" s="117"/>
    </row>
    <row r="172" spans="2:34" ht="15" x14ac:dyDescent="0.25">
      <c r="B172" s="113" t="s">
        <v>173</v>
      </c>
      <c r="C172" s="109">
        <v>14600</v>
      </c>
      <c r="D172" s="109">
        <v>15550</v>
      </c>
      <c r="E172" s="109">
        <v>16000</v>
      </c>
      <c r="F172" s="109">
        <v>16050</v>
      </c>
      <c r="G172" s="109">
        <v>16300</v>
      </c>
      <c r="H172" s="109">
        <v>16300</v>
      </c>
      <c r="I172" s="109">
        <v>17150</v>
      </c>
      <c r="J172" s="109">
        <v>18050</v>
      </c>
      <c r="K172" s="109">
        <v>19100</v>
      </c>
      <c r="L172" s="104">
        <v>19350</v>
      </c>
      <c r="M172" s="104">
        <v>20550</v>
      </c>
      <c r="N172" s="104">
        <v>21600</v>
      </c>
      <c r="O172" s="104">
        <v>22100</v>
      </c>
      <c r="P172" s="104">
        <v>22450</v>
      </c>
      <c r="Q172" s="104">
        <v>23800</v>
      </c>
      <c r="R172" s="104">
        <v>24050</v>
      </c>
      <c r="S172" s="104">
        <v>24900</v>
      </c>
      <c r="T172" s="104">
        <v>24900</v>
      </c>
      <c r="U172" s="104">
        <v>25050</v>
      </c>
      <c r="V172" s="110">
        <v>26150</v>
      </c>
      <c r="W172" s="105">
        <v>26400</v>
      </c>
      <c r="X172" s="111">
        <v>27700</v>
      </c>
      <c r="Y172" s="111">
        <v>28100</v>
      </c>
      <c r="Z172" s="111">
        <v>27600</v>
      </c>
      <c r="AA172" s="111">
        <v>27400</v>
      </c>
      <c r="AB172" s="111">
        <v>28700</v>
      </c>
      <c r="AC172" s="112">
        <v>28650</v>
      </c>
      <c r="AD172" s="112">
        <v>30150</v>
      </c>
      <c r="AE172" s="112">
        <v>30550</v>
      </c>
      <c r="AF172" s="112">
        <v>30750</v>
      </c>
      <c r="AG172" s="112">
        <v>32300</v>
      </c>
      <c r="AH172" s="117"/>
    </row>
    <row r="173" spans="2:34" ht="15" x14ac:dyDescent="0.25">
      <c r="B173" s="113" t="s">
        <v>174</v>
      </c>
      <c r="C173" s="109">
        <v>14600</v>
      </c>
      <c r="D173" s="109">
        <v>15550</v>
      </c>
      <c r="E173" s="109">
        <v>16000</v>
      </c>
      <c r="F173" s="109">
        <v>16050</v>
      </c>
      <c r="G173" s="109">
        <v>16300</v>
      </c>
      <c r="H173" s="109">
        <v>16300</v>
      </c>
      <c r="I173" s="109">
        <v>17150</v>
      </c>
      <c r="J173" s="109">
        <v>18050</v>
      </c>
      <c r="K173" s="109">
        <v>19100</v>
      </c>
      <c r="L173" s="104">
        <v>19350</v>
      </c>
      <c r="M173" s="104">
        <v>20550</v>
      </c>
      <c r="N173" s="104">
        <v>21600</v>
      </c>
      <c r="O173" s="104">
        <v>22100</v>
      </c>
      <c r="P173" s="104">
        <v>22450</v>
      </c>
      <c r="Q173" s="104">
        <v>23800</v>
      </c>
      <c r="R173" s="104">
        <v>24050</v>
      </c>
      <c r="S173" s="104">
        <v>24900</v>
      </c>
      <c r="T173" s="104">
        <v>24900</v>
      </c>
      <c r="U173" s="104">
        <v>25050</v>
      </c>
      <c r="V173" s="110">
        <v>26150</v>
      </c>
      <c r="W173" s="105">
        <v>26400</v>
      </c>
      <c r="X173" s="111">
        <v>26850</v>
      </c>
      <c r="Y173" s="111">
        <v>27200</v>
      </c>
      <c r="Z173" s="111">
        <v>27600</v>
      </c>
      <c r="AA173" s="111">
        <v>27400</v>
      </c>
      <c r="AB173" s="111">
        <v>28700</v>
      </c>
      <c r="AC173" s="112">
        <v>28650</v>
      </c>
      <c r="AD173" s="112">
        <v>30150</v>
      </c>
      <c r="AE173" s="112">
        <v>30550</v>
      </c>
      <c r="AF173" s="112">
        <v>30750</v>
      </c>
      <c r="AG173" s="112">
        <v>32300</v>
      </c>
      <c r="AH173" s="117"/>
    </row>
    <row r="174" spans="2:34" ht="15" x14ac:dyDescent="0.25">
      <c r="B174" s="113" t="s">
        <v>175</v>
      </c>
      <c r="C174" s="109">
        <v>14600</v>
      </c>
      <c r="D174" s="109">
        <v>15550</v>
      </c>
      <c r="E174" s="109">
        <v>16000</v>
      </c>
      <c r="F174" s="109">
        <v>16050</v>
      </c>
      <c r="G174" s="109">
        <v>16300</v>
      </c>
      <c r="H174" s="109">
        <v>16300</v>
      </c>
      <c r="I174" s="109">
        <v>17150</v>
      </c>
      <c r="J174" s="109">
        <v>18050</v>
      </c>
      <c r="K174" s="109">
        <v>19100</v>
      </c>
      <c r="L174" s="104">
        <v>19350</v>
      </c>
      <c r="M174" s="104">
        <v>20550</v>
      </c>
      <c r="N174" s="104">
        <v>21600</v>
      </c>
      <c r="O174" s="104">
        <v>22100</v>
      </c>
      <c r="P174" s="104">
        <v>22450</v>
      </c>
      <c r="Q174" s="104">
        <v>23800</v>
      </c>
      <c r="R174" s="104">
        <v>24050</v>
      </c>
      <c r="S174" s="104">
        <v>24900</v>
      </c>
      <c r="T174" s="104">
        <v>24900</v>
      </c>
      <c r="U174" s="104">
        <v>25050</v>
      </c>
      <c r="V174" s="110">
        <v>26150</v>
      </c>
      <c r="W174" s="105">
        <v>26400</v>
      </c>
      <c r="X174" s="111">
        <v>26850</v>
      </c>
      <c r="Y174" s="111">
        <v>27200</v>
      </c>
      <c r="Z174" s="111">
        <v>27600</v>
      </c>
      <c r="AA174" s="111">
        <v>28450</v>
      </c>
      <c r="AB174" s="111">
        <v>30050</v>
      </c>
      <c r="AC174" s="112">
        <v>29100</v>
      </c>
      <c r="AD174" s="112">
        <v>30150</v>
      </c>
      <c r="AE174" s="112">
        <v>31600</v>
      </c>
      <c r="AF174" s="112">
        <v>33150</v>
      </c>
      <c r="AG174" s="112">
        <v>32350</v>
      </c>
      <c r="AH174" s="117"/>
    </row>
    <row r="175" spans="2:34" ht="15" x14ac:dyDescent="0.25">
      <c r="B175" s="113" t="s">
        <v>176</v>
      </c>
      <c r="C175" s="109">
        <v>14600</v>
      </c>
      <c r="D175" s="109">
        <v>15550</v>
      </c>
      <c r="E175" s="109">
        <v>16000</v>
      </c>
      <c r="F175" s="109">
        <v>16600</v>
      </c>
      <c r="G175" s="109">
        <v>16300</v>
      </c>
      <c r="H175" s="109">
        <v>16300</v>
      </c>
      <c r="I175" s="109">
        <v>17150</v>
      </c>
      <c r="J175" s="109">
        <v>18050</v>
      </c>
      <c r="K175" s="109">
        <v>19100</v>
      </c>
      <c r="L175" s="104">
        <v>19350</v>
      </c>
      <c r="M175" s="104">
        <v>20550</v>
      </c>
      <c r="N175" s="104">
        <v>21600</v>
      </c>
      <c r="O175" s="104">
        <v>22100</v>
      </c>
      <c r="P175" s="104">
        <v>22700</v>
      </c>
      <c r="Q175" s="104">
        <v>23800</v>
      </c>
      <c r="R175" s="104">
        <v>26300</v>
      </c>
      <c r="S175" s="104">
        <v>27650</v>
      </c>
      <c r="T175" s="104">
        <v>27650</v>
      </c>
      <c r="U175" s="104">
        <v>27650</v>
      </c>
      <c r="V175" s="110">
        <v>29050</v>
      </c>
      <c r="W175" s="105">
        <v>29450</v>
      </c>
      <c r="X175" s="111">
        <v>28000</v>
      </c>
      <c r="Y175" s="111">
        <v>27200</v>
      </c>
      <c r="Z175" s="111">
        <v>27600</v>
      </c>
      <c r="AA175" s="111">
        <v>27400</v>
      </c>
      <c r="AB175" s="111">
        <v>28700</v>
      </c>
      <c r="AC175" s="112">
        <v>28650</v>
      </c>
      <c r="AD175" s="112">
        <v>30150</v>
      </c>
      <c r="AE175" s="112">
        <v>30550</v>
      </c>
      <c r="AF175" s="112">
        <v>30750</v>
      </c>
      <c r="AG175" s="112">
        <v>32300</v>
      </c>
      <c r="AH175" s="117"/>
    </row>
    <row r="176" spans="2:34" ht="15" x14ac:dyDescent="0.25">
      <c r="B176" s="113" t="s">
        <v>177</v>
      </c>
      <c r="C176" s="109">
        <v>16150</v>
      </c>
      <c r="D176" s="109">
        <v>17400</v>
      </c>
      <c r="E176" s="109">
        <v>17800</v>
      </c>
      <c r="F176" s="109">
        <v>17450</v>
      </c>
      <c r="G176" s="109">
        <v>16300</v>
      </c>
      <c r="H176" s="109">
        <v>16300</v>
      </c>
      <c r="I176" s="109">
        <v>17750</v>
      </c>
      <c r="J176" s="109">
        <v>18150</v>
      </c>
      <c r="K176" s="109">
        <v>19100</v>
      </c>
      <c r="L176" s="104">
        <v>19350</v>
      </c>
      <c r="M176" s="104">
        <v>20550</v>
      </c>
      <c r="N176" s="104">
        <v>21600</v>
      </c>
      <c r="O176" s="104">
        <v>22100</v>
      </c>
      <c r="P176" s="104">
        <v>26300</v>
      </c>
      <c r="Q176" s="104">
        <v>27700</v>
      </c>
      <c r="R176" s="104">
        <v>28050</v>
      </c>
      <c r="S176" s="104">
        <v>29800</v>
      </c>
      <c r="T176" s="104">
        <v>29800</v>
      </c>
      <c r="U176" s="104">
        <v>29800</v>
      </c>
      <c r="V176" s="110">
        <v>30800</v>
      </c>
      <c r="W176" s="105">
        <v>31200</v>
      </c>
      <c r="X176" s="111">
        <v>29650</v>
      </c>
      <c r="Y176" s="111">
        <v>28250</v>
      </c>
      <c r="Z176" s="111">
        <v>29150</v>
      </c>
      <c r="AA176" s="111">
        <v>30600</v>
      </c>
      <c r="AB176" s="111">
        <v>32400</v>
      </c>
      <c r="AC176" s="112">
        <v>32550</v>
      </c>
      <c r="AD176" s="112">
        <v>32850</v>
      </c>
      <c r="AE176" s="112">
        <v>33350</v>
      </c>
      <c r="AF176" s="112">
        <v>32200</v>
      </c>
      <c r="AG176" s="112">
        <v>34750</v>
      </c>
      <c r="AH176" s="117"/>
    </row>
    <row r="177" spans="2:34" ht="15" x14ac:dyDescent="0.25">
      <c r="B177" s="113" t="s">
        <v>178</v>
      </c>
      <c r="C177" s="109">
        <v>16500</v>
      </c>
      <c r="D177" s="109">
        <v>17050</v>
      </c>
      <c r="E177" s="109">
        <v>17550</v>
      </c>
      <c r="F177" s="109">
        <v>17850</v>
      </c>
      <c r="G177" s="109">
        <v>17250</v>
      </c>
      <c r="H177" s="109">
        <v>17600</v>
      </c>
      <c r="I177" s="109">
        <v>17750</v>
      </c>
      <c r="J177" s="109">
        <v>18150</v>
      </c>
      <c r="K177" s="109">
        <v>19100</v>
      </c>
      <c r="L177" s="104">
        <v>19350</v>
      </c>
      <c r="M177" s="104">
        <v>20550</v>
      </c>
      <c r="N177" s="104">
        <v>26150</v>
      </c>
      <c r="O177" s="104">
        <v>26800</v>
      </c>
      <c r="P177" s="104">
        <v>26800</v>
      </c>
      <c r="Q177" s="104">
        <v>26800</v>
      </c>
      <c r="R177" s="104">
        <v>26800</v>
      </c>
      <c r="S177" s="104">
        <v>27700</v>
      </c>
      <c r="T177" s="104">
        <v>27700</v>
      </c>
      <c r="U177" s="104">
        <v>27700</v>
      </c>
      <c r="V177" s="110">
        <v>29300</v>
      </c>
      <c r="W177" s="105">
        <v>29900</v>
      </c>
      <c r="X177" s="111">
        <v>31350</v>
      </c>
      <c r="Y177" s="111">
        <v>32600</v>
      </c>
      <c r="Z177" s="111">
        <v>33200</v>
      </c>
      <c r="AA177" s="111">
        <v>33000</v>
      </c>
      <c r="AB177" s="111">
        <v>33400</v>
      </c>
      <c r="AC177" s="112">
        <v>31750</v>
      </c>
      <c r="AD177" s="112">
        <v>33700</v>
      </c>
      <c r="AE177" s="112">
        <v>34200</v>
      </c>
      <c r="AF177" s="112">
        <v>35000</v>
      </c>
      <c r="AG177" s="112">
        <v>35950</v>
      </c>
      <c r="AH177" s="117"/>
    </row>
    <row r="178" spans="2:34" ht="15" x14ac:dyDescent="0.25">
      <c r="B178" s="113" t="s">
        <v>179</v>
      </c>
      <c r="C178" s="109">
        <v>14600</v>
      </c>
      <c r="D178" s="109">
        <v>15550</v>
      </c>
      <c r="E178" s="109">
        <v>16000</v>
      </c>
      <c r="F178" s="109">
        <v>16050</v>
      </c>
      <c r="G178" s="109">
        <v>16300</v>
      </c>
      <c r="H178" s="109">
        <v>16300</v>
      </c>
      <c r="I178" s="109">
        <v>17150</v>
      </c>
      <c r="J178" s="109">
        <v>18050</v>
      </c>
      <c r="K178" s="109">
        <v>19100</v>
      </c>
      <c r="L178" s="104">
        <v>19350</v>
      </c>
      <c r="M178" s="104">
        <v>20550</v>
      </c>
      <c r="N178" s="104">
        <v>21600</v>
      </c>
      <c r="O178" s="104">
        <v>22100</v>
      </c>
      <c r="P178" s="104">
        <v>24150</v>
      </c>
      <c r="Q178" s="104">
        <v>25300</v>
      </c>
      <c r="R178" s="104">
        <v>26250</v>
      </c>
      <c r="S178" s="104">
        <v>27500</v>
      </c>
      <c r="T178" s="104">
        <v>27500</v>
      </c>
      <c r="U178" s="104">
        <v>27650</v>
      </c>
      <c r="V178" s="110">
        <v>28800</v>
      </c>
      <c r="W178" s="105">
        <v>29200</v>
      </c>
      <c r="X178" s="111">
        <v>30650</v>
      </c>
      <c r="Y178" s="111">
        <v>32150</v>
      </c>
      <c r="Z178" s="111">
        <v>33750</v>
      </c>
      <c r="AA178" s="111">
        <v>35200</v>
      </c>
      <c r="AB178" s="111">
        <v>37250</v>
      </c>
      <c r="AC178" s="112">
        <v>36850</v>
      </c>
      <c r="AD178" s="112">
        <v>36600</v>
      </c>
      <c r="AE178" s="112">
        <v>36050</v>
      </c>
      <c r="AF178" s="112">
        <v>36300</v>
      </c>
      <c r="AG178" s="112">
        <v>35300</v>
      </c>
      <c r="AH178" s="117"/>
    </row>
    <row r="179" spans="2:34" ht="15" x14ac:dyDescent="0.25">
      <c r="B179" s="113" t="s">
        <v>180</v>
      </c>
      <c r="C179" s="109">
        <v>14600</v>
      </c>
      <c r="D179" s="109">
        <v>15550</v>
      </c>
      <c r="E179" s="109">
        <v>16000</v>
      </c>
      <c r="F179" s="109">
        <v>16050</v>
      </c>
      <c r="G179" s="109">
        <v>16300</v>
      </c>
      <c r="H179" s="109">
        <v>16300</v>
      </c>
      <c r="I179" s="109">
        <v>17150</v>
      </c>
      <c r="J179" s="109">
        <v>18050</v>
      </c>
      <c r="K179" s="109">
        <v>19100</v>
      </c>
      <c r="L179" s="104">
        <v>19350</v>
      </c>
      <c r="M179" s="104">
        <v>20550</v>
      </c>
      <c r="N179" s="104">
        <v>21600</v>
      </c>
      <c r="O179" s="104">
        <v>22100</v>
      </c>
      <c r="P179" s="104">
        <v>22450</v>
      </c>
      <c r="Q179" s="104">
        <v>23800</v>
      </c>
      <c r="R179" s="104">
        <v>24050</v>
      </c>
      <c r="S179" s="104">
        <v>24900</v>
      </c>
      <c r="T179" s="104">
        <v>24900</v>
      </c>
      <c r="U179" s="104">
        <v>25050</v>
      </c>
      <c r="V179" s="110">
        <v>26150</v>
      </c>
      <c r="W179" s="105">
        <v>26400</v>
      </c>
      <c r="X179" s="111">
        <v>26850</v>
      </c>
      <c r="Y179" s="111">
        <v>27200</v>
      </c>
      <c r="Z179" s="111">
        <v>27600</v>
      </c>
      <c r="AA179" s="111">
        <v>27800</v>
      </c>
      <c r="AB179" s="111">
        <v>28700</v>
      </c>
      <c r="AC179" s="112">
        <v>28800</v>
      </c>
      <c r="AD179" s="112">
        <v>30150</v>
      </c>
      <c r="AE179" s="112">
        <v>33600</v>
      </c>
      <c r="AF179" s="112">
        <v>35150</v>
      </c>
      <c r="AG179" s="112">
        <v>36900</v>
      </c>
      <c r="AH179" s="117"/>
    </row>
    <row r="180" spans="2:34" ht="15" x14ac:dyDescent="0.25">
      <c r="B180" s="113" t="s">
        <v>181</v>
      </c>
      <c r="C180" s="109">
        <v>15600</v>
      </c>
      <c r="D180" s="109">
        <v>16650</v>
      </c>
      <c r="E180" s="109">
        <v>16650</v>
      </c>
      <c r="F180" s="109">
        <v>18200</v>
      </c>
      <c r="G180" s="109">
        <v>16300</v>
      </c>
      <c r="H180" s="109">
        <v>16300</v>
      </c>
      <c r="I180" s="109">
        <v>17750</v>
      </c>
      <c r="J180" s="109">
        <v>18150</v>
      </c>
      <c r="K180" s="109">
        <v>19100</v>
      </c>
      <c r="L180" s="104">
        <v>19350</v>
      </c>
      <c r="M180" s="104">
        <v>20550</v>
      </c>
      <c r="N180" s="104">
        <v>25950</v>
      </c>
      <c r="O180" s="104">
        <v>26450</v>
      </c>
      <c r="P180" s="104">
        <v>26450</v>
      </c>
      <c r="Q180" s="104">
        <v>27550</v>
      </c>
      <c r="R180" s="104">
        <v>27550</v>
      </c>
      <c r="S180" s="104">
        <v>30200</v>
      </c>
      <c r="T180" s="104">
        <v>30200</v>
      </c>
      <c r="U180" s="104">
        <v>30200</v>
      </c>
      <c r="V180" s="110">
        <v>30650</v>
      </c>
      <c r="W180" s="105">
        <v>30750</v>
      </c>
      <c r="X180" s="111">
        <v>31650</v>
      </c>
      <c r="Y180" s="111">
        <v>32100</v>
      </c>
      <c r="Z180" s="111">
        <v>31050</v>
      </c>
      <c r="AA180" s="111">
        <v>32600</v>
      </c>
      <c r="AB180" s="111">
        <v>32800</v>
      </c>
      <c r="AC180" s="112">
        <v>31300</v>
      </c>
      <c r="AD180" s="112">
        <v>33450</v>
      </c>
      <c r="AE180" s="112">
        <v>34300</v>
      </c>
      <c r="AF180" s="112">
        <v>37700</v>
      </c>
      <c r="AG180" s="112">
        <v>38850</v>
      </c>
      <c r="AH180" s="117"/>
    </row>
    <row r="181" spans="2:34" ht="15" x14ac:dyDescent="0.25">
      <c r="B181" s="113" t="s">
        <v>182</v>
      </c>
      <c r="C181" s="109">
        <v>14600</v>
      </c>
      <c r="D181" s="109">
        <v>15550</v>
      </c>
      <c r="E181" s="109">
        <v>16000</v>
      </c>
      <c r="F181" s="109">
        <v>16050</v>
      </c>
      <c r="G181" s="109">
        <v>16300</v>
      </c>
      <c r="H181" s="109">
        <v>16300</v>
      </c>
      <c r="I181" s="109">
        <v>17150</v>
      </c>
      <c r="J181" s="109">
        <v>18050</v>
      </c>
      <c r="K181" s="109">
        <v>19100</v>
      </c>
      <c r="L181" s="104">
        <v>19350</v>
      </c>
      <c r="M181" s="104">
        <v>20550</v>
      </c>
      <c r="N181" s="104">
        <v>21600</v>
      </c>
      <c r="O181" s="104">
        <v>22100</v>
      </c>
      <c r="P181" s="104">
        <v>22450</v>
      </c>
      <c r="Q181" s="104">
        <v>23800</v>
      </c>
      <c r="R181" s="104">
        <v>24050</v>
      </c>
      <c r="S181" s="104">
        <v>25050</v>
      </c>
      <c r="T181" s="104">
        <v>25050</v>
      </c>
      <c r="U181" s="104">
        <v>25200</v>
      </c>
      <c r="V181" s="110">
        <v>26300</v>
      </c>
      <c r="W181" s="105">
        <v>26650</v>
      </c>
      <c r="X181" s="111">
        <v>26850</v>
      </c>
      <c r="Y181" s="111">
        <v>27200</v>
      </c>
      <c r="Z181" s="111">
        <v>28550</v>
      </c>
      <c r="AA181" s="111">
        <v>28700</v>
      </c>
      <c r="AB181" s="111">
        <v>30400</v>
      </c>
      <c r="AC181" s="112">
        <v>30300</v>
      </c>
      <c r="AD181" s="112">
        <v>32400</v>
      </c>
      <c r="AE181" s="112">
        <v>36100</v>
      </c>
      <c r="AF181" s="112">
        <v>39700</v>
      </c>
      <c r="AG181" s="112">
        <v>42850</v>
      </c>
      <c r="AH181" s="117"/>
    </row>
    <row r="182" spans="2:34" ht="15" x14ac:dyDescent="0.25">
      <c r="B182" s="113" t="s">
        <v>183</v>
      </c>
      <c r="C182" s="109">
        <v>14600</v>
      </c>
      <c r="D182" s="109">
        <v>15550</v>
      </c>
      <c r="E182" s="109">
        <v>16000</v>
      </c>
      <c r="F182" s="109">
        <v>16050</v>
      </c>
      <c r="G182" s="109">
        <v>16300</v>
      </c>
      <c r="H182" s="109">
        <v>16300</v>
      </c>
      <c r="I182" s="109">
        <v>17150</v>
      </c>
      <c r="J182" s="109">
        <v>18050</v>
      </c>
      <c r="K182" s="109">
        <v>19100</v>
      </c>
      <c r="L182" s="104">
        <v>19350</v>
      </c>
      <c r="M182" s="104">
        <v>20550</v>
      </c>
      <c r="N182" s="104">
        <v>21600</v>
      </c>
      <c r="O182" s="104">
        <v>22100</v>
      </c>
      <c r="P182" s="104">
        <v>22450</v>
      </c>
      <c r="Q182" s="104">
        <v>23800</v>
      </c>
      <c r="R182" s="104">
        <v>24050</v>
      </c>
      <c r="S182" s="104">
        <v>24900</v>
      </c>
      <c r="T182" s="104">
        <v>24900</v>
      </c>
      <c r="U182" s="104">
        <v>25050</v>
      </c>
      <c r="V182" s="110">
        <v>26150</v>
      </c>
      <c r="W182" s="105">
        <v>26400</v>
      </c>
      <c r="X182" s="111">
        <v>27600</v>
      </c>
      <c r="Y182" s="111">
        <v>27950</v>
      </c>
      <c r="Z182" s="111">
        <v>27600</v>
      </c>
      <c r="AA182" s="111">
        <v>27600</v>
      </c>
      <c r="AB182" s="111">
        <v>29000</v>
      </c>
      <c r="AC182" s="112">
        <v>28650</v>
      </c>
      <c r="AD182" s="112">
        <v>30150</v>
      </c>
      <c r="AE182" s="112">
        <v>30550</v>
      </c>
      <c r="AF182" s="112">
        <v>30750</v>
      </c>
      <c r="AG182" s="112">
        <v>32300</v>
      </c>
      <c r="AH182" s="117"/>
    </row>
    <row r="183" spans="2:34" ht="15" x14ac:dyDescent="0.25">
      <c r="B183" s="113" t="s">
        <v>184</v>
      </c>
      <c r="C183" s="109">
        <v>14600</v>
      </c>
      <c r="D183" s="109">
        <v>15550</v>
      </c>
      <c r="E183" s="109">
        <v>16000</v>
      </c>
      <c r="F183" s="109">
        <v>16050</v>
      </c>
      <c r="G183" s="109">
        <v>21200</v>
      </c>
      <c r="H183" s="109">
        <v>21200</v>
      </c>
      <c r="I183" s="109">
        <v>17150</v>
      </c>
      <c r="J183" s="109">
        <v>18050</v>
      </c>
      <c r="K183" s="109">
        <v>19100</v>
      </c>
      <c r="L183" s="104">
        <v>19350</v>
      </c>
      <c r="M183" s="104">
        <v>20550</v>
      </c>
      <c r="N183" s="104">
        <v>21600</v>
      </c>
      <c r="O183" s="104">
        <v>22100</v>
      </c>
      <c r="P183" s="104">
        <v>22450</v>
      </c>
      <c r="Q183" s="104">
        <v>23800</v>
      </c>
      <c r="R183" s="104">
        <v>24050</v>
      </c>
      <c r="S183" s="104">
        <v>24900</v>
      </c>
      <c r="T183" s="104">
        <v>24900</v>
      </c>
      <c r="U183" s="104">
        <v>25050</v>
      </c>
      <c r="V183" s="110">
        <v>26150</v>
      </c>
      <c r="W183" s="105">
        <v>26400</v>
      </c>
      <c r="X183" s="111">
        <v>26850</v>
      </c>
      <c r="Y183" s="111">
        <v>27200</v>
      </c>
      <c r="Z183" s="111">
        <v>27600</v>
      </c>
      <c r="AA183" s="111">
        <v>28450</v>
      </c>
      <c r="AB183" s="111">
        <v>28850</v>
      </c>
      <c r="AC183" s="112">
        <v>28650</v>
      </c>
      <c r="AD183" s="112">
        <v>30650</v>
      </c>
      <c r="AE183" s="112">
        <v>31100</v>
      </c>
      <c r="AF183" s="112">
        <v>32350</v>
      </c>
      <c r="AG183" s="112">
        <v>34050</v>
      </c>
      <c r="AH183" s="117"/>
    </row>
    <row r="184" spans="2:34" ht="15" x14ac:dyDescent="0.25">
      <c r="B184" s="113" t="s">
        <v>185</v>
      </c>
      <c r="C184" s="109">
        <v>14600</v>
      </c>
      <c r="D184" s="109">
        <v>15550</v>
      </c>
      <c r="E184" s="109">
        <v>16000</v>
      </c>
      <c r="F184" s="109">
        <v>16050</v>
      </c>
      <c r="G184" s="109">
        <v>16300</v>
      </c>
      <c r="H184" s="109">
        <v>16300</v>
      </c>
      <c r="I184" s="109">
        <v>17150</v>
      </c>
      <c r="J184" s="109">
        <v>18050</v>
      </c>
      <c r="K184" s="109">
        <v>19100</v>
      </c>
      <c r="L184" s="104">
        <v>19350</v>
      </c>
      <c r="M184" s="104">
        <v>20550</v>
      </c>
      <c r="N184" s="104">
        <v>21600</v>
      </c>
      <c r="O184" s="104">
        <v>22100</v>
      </c>
      <c r="P184" s="104">
        <v>22450</v>
      </c>
      <c r="Q184" s="104">
        <v>23800</v>
      </c>
      <c r="R184" s="104">
        <v>24050</v>
      </c>
      <c r="S184" s="104">
        <v>24900</v>
      </c>
      <c r="T184" s="104">
        <v>24900</v>
      </c>
      <c r="U184" s="104">
        <v>25050</v>
      </c>
      <c r="V184" s="110">
        <v>26150</v>
      </c>
      <c r="W184" s="105">
        <v>26400</v>
      </c>
      <c r="X184" s="111">
        <v>26850</v>
      </c>
      <c r="Y184" s="111">
        <v>27200</v>
      </c>
      <c r="Z184" s="111">
        <v>27600</v>
      </c>
      <c r="AA184" s="111">
        <v>27400</v>
      </c>
      <c r="AB184" s="111">
        <v>28700</v>
      </c>
      <c r="AC184" s="112">
        <v>28650</v>
      </c>
      <c r="AD184" s="112">
        <v>30150</v>
      </c>
      <c r="AE184" s="112">
        <v>30550</v>
      </c>
      <c r="AF184" s="112">
        <v>30750</v>
      </c>
      <c r="AG184" s="112">
        <v>32300</v>
      </c>
      <c r="AH184" s="117"/>
    </row>
    <row r="185" spans="2:34" ht="15" x14ac:dyDescent="0.25">
      <c r="B185" s="113" t="s">
        <v>186</v>
      </c>
      <c r="C185" s="109">
        <v>14600</v>
      </c>
      <c r="D185" s="109">
        <v>15550</v>
      </c>
      <c r="E185" s="109">
        <v>16000</v>
      </c>
      <c r="F185" s="109">
        <v>16050</v>
      </c>
      <c r="G185" s="109">
        <v>16300</v>
      </c>
      <c r="H185" s="109">
        <v>16300</v>
      </c>
      <c r="I185" s="109">
        <v>17150</v>
      </c>
      <c r="J185" s="109">
        <v>18050</v>
      </c>
      <c r="K185" s="109">
        <v>19100</v>
      </c>
      <c r="L185" s="104">
        <v>19350</v>
      </c>
      <c r="M185" s="104">
        <v>20550</v>
      </c>
      <c r="N185" s="104">
        <v>21600</v>
      </c>
      <c r="O185" s="104">
        <v>22100</v>
      </c>
      <c r="P185" s="104">
        <v>22450</v>
      </c>
      <c r="Q185" s="104">
        <v>23800</v>
      </c>
      <c r="R185" s="104">
        <v>24050</v>
      </c>
      <c r="S185" s="104">
        <v>24900</v>
      </c>
      <c r="T185" s="104">
        <v>24900</v>
      </c>
      <c r="U185" s="104">
        <v>25050</v>
      </c>
      <c r="V185" s="110">
        <v>26150</v>
      </c>
      <c r="W185" s="105">
        <v>26400</v>
      </c>
      <c r="X185" s="111">
        <v>26850</v>
      </c>
      <c r="Y185" s="111">
        <v>27200</v>
      </c>
      <c r="Z185" s="111">
        <v>27600</v>
      </c>
      <c r="AA185" s="111">
        <v>27400</v>
      </c>
      <c r="AB185" s="111">
        <v>28700</v>
      </c>
      <c r="AC185" s="112">
        <v>28650</v>
      </c>
      <c r="AD185" s="112">
        <v>30150</v>
      </c>
      <c r="AE185" s="112">
        <v>30550</v>
      </c>
      <c r="AF185" s="112">
        <v>30750</v>
      </c>
      <c r="AG185" s="112">
        <v>32300</v>
      </c>
      <c r="AH185" s="117"/>
    </row>
    <row r="186" spans="2:34" ht="15" x14ac:dyDescent="0.25">
      <c r="B186" s="113" t="s">
        <v>187</v>
      </c>
      <c r="C186" s="109">
        <v>19400</v>
      </c>
      <c r="D186" s="109">
        <v>20550</v>
      </c>
      <c r="E186" s="109">
        <v>21350</v>
      </c>
      <c r="F186" s="109">
        <v>21600</v>
      </c>
      <c r="G186" s="109">
        <v>22300</v>
      </c>
      <c r="H186" s="109">
        <v>22300</v>
      </c>
      <c r="I186" s="109">
        <v>23150</v>
      </c>
      <c r="J186" s="109">
        <v>23800</v>
      </c>
      <c r="K186" s="109">
        <v>24750</v>
      </c>
      <c r="L186" s="104">
        <v>25650</v>
      </c>
      <c r="M186" s="104">
        <v>27550</v>
      </c>
      <c r="N186" s="104">
        <v>31100</v>
      </c>
      <c r="O186" s="104">
        <v>32250</v>
      </c>
      <c r="P186" s="104">
        <v>33350</v>
      </c>
      <c r="Q186" s="104">
        <v>34200</v>
      </c>
      <c r="R186" s="104">
        <v>34200</v>
      </c>
      <c r="S186" s="104">
        <v>34200</v>
      </c>
      <c r="T186" s="104">
        <v>34200</v>
      </c>
      <c r="U186" s="104">
        <v>34200</v>
      </c>
      <c r="V186" s="110">
        <v>35200</v>
      </c>
      <c r="W186" s="105">
        <v>35250</v>
      </c>
      <c r="X186" s="111">
        <v>36150</v>
      </c>
      <c r="Y186" s="111">
        <v>36650</v>
      </c>
      <c r="Z186" s="111">
        <v>35600</v>
      </c>
      <c r="AA186" s="111">
        <v>34950</v>
      </c>
      <c r="AB186" s="111">
        <v>36650</v>
      </c>
      <c r="AC186" s="112">
        <v>36400</v>
      </c>
      <c r="AD186" s="112">
        <v>37400</v>
      </c>
      <c r="AE186" s="112">
        <v>40000</v>
      </c>
      <c r="AF186" s="112">
        <v>41350</v>
      </c>
      <c r="AG186" s="112">
        <v>43000</v>
      </c>
      <c r="AH186" s="117"/>
    </row>
    <row r="187" spans="2:34" ht="15" x14ac:dyDescent="0.25">
      <c r="B187" s="113" t="s">
        <v>513</v>
      </c>
      <c r="C187" s="109">
        <v>14600</v>
      </c>
      <c r="D187" s="109">
        <v>15250</v>
      </c>
      <c r="E187" s="109">
        <v>15750</v>
      </c>
      <c r="F187" s="109">
        <v>14750</v>
      </c>
      <c r="G187" s="109">
        <v>14900</v>
      </c>
      <c r="H187" s="109">
        <v>14900</v>
      </c>
      <c r="I187" s="109">
        <v>15850</v>
      </c>
      <c r="J187" s="109">
        <v>16400</v>
      </c>
      <c r="K187" s="109">
        <v>16450</v>
      </c>
      <c r="L187" s="104">
        <v>17600</v>
      </c>
      <c r="M187" s="104">
        <v>18050</v>
      </c>
      <c r="N187" s="104">
        <v>18150</v>
      </c>
      <c r="O187" s="104">
        <v>18800</v>
      </c>
      <c r="P187" s="104">
        <v>21600</v>
      </c>
      <c r="Q187" s="104">
        <v>22300</v>
      </c>
      <c r="R187" s="104">
        <v>22300</v>
      </c>
      <c r="S187" s="104">
        <v>23050</v>
      </c>
      <c r="T187" s="104">
        <v>23050</v>
      </c>
      <c r="U187" s="104">
        <v>23500</v>
      </c>
      <c r="V187" s="110">
        <v>24000</v>
      </c>
      <c r="W187" s="105">
        <v>24250</v>
      </c>
      <c r="X187" s="111">
        <v>24800</v>
      </c>
      <c r="Y187" s="111">
        <v>25150</v>
      </c>
      <c r="Z187" s="111">
        <v>25400</v>
      </c>
      <c r="AA187" s="111">
        <v>25500</v>
      </c>
      <c r="AB187" s="111">
        <v>27000</v>
      </c>
      <c r="AC187" s="112">
        <v>27400</v>
      </c>
      <c r="AD187" s="112">
        <v>26200</v>
      </c>
      <c r="AE187" s="112">
        <v>27450</v>
      </c>
      <c r="AF187" s="112">
        <v>28200</v>
      </c>
      <c r="AG187" s="112">
        <v>29550</v>
      </c>
      <c r="AH187" s="117"/>
    </row>
    <row r="188" spans="2:34" ht="15" x14ac:dyDescent="0.25">
      <c r="B188" s="108" t="s">
        <v>427</v>
      </c>
      <c r="C188" s="109">
        <v>17800</v>
      </c>
      <c r="D188" s="109">
        <v>19350</v>
      </c>
      <c r="E188" s="109">
        <v>19950</v>
      </c>
      <c r="F188" s="109">
        <v>19750</v>
      </c>
      <c r="G188" s="109">
        <v>21500</v>
      </c>
      <c r="H188" s="109">
        <v>21900</v>
      </c>
      <c r="I188" s="109">
        <v>21350</v>
      </c>
      <c r="J188" s="109">
        <v>22750</v>
      </c>
      <c r="K188" s="109">
        <v>22750</v>
      </c>
      <c r="L188" s="104">
        <v>23200</v>
      </c>
      <c r="M188" s="104">
        <v>24000</v>
      </c>
      <c r="N188" s="104">
        <v>25250</v>
      </c>
      <c r="O188" s="104">
        <v>26050</v>
      </c>
      <c r="P188" s="104">
        <v>30150</v>
      </c>
      <c r="Q188" s="104">
        <v>30850</v>
      </c>
      <c r="R188" s="104">
        <v>31650</v>
      </c>
      <c r="S188" s="104">
        <v>35850</v>
      </c>
      <c r="T188" s="104">
        <v>35850</v>
      </c>
      <c r="U188" s="104">
        <v>37000</v>
      </c>
      <c r="V188" s="110">
        <v>38800</v>
      </c>
      <c r="W188" s="105">
        <v>39100</v>
      </c>
      <c r="X188" s="111">
        <v>41050</v>
      </c>
      <c r="Y188" s="111">
        <v>43100</v>
      </c>
      <c r="Z188" s="111">
        <v>40950</v>
      </c>
      <c r="AA188" s="111">
        <v>42950</v>
      </c>
      <c r="AB188" s="111">
        <v>43750</v>
      </c>
      <c r="AC188" s="112">
        <v>41600</v>
      </c>
      <c r="AD188" s="112">
        <v>40000</v>
      </c>
      <c r="AE188" s="112">
        <v>40350</v>
      </c>
      <c r="AF188" s="112">
        <v>44350</v>
      </c>
      <c r="AG188" s="112">
        <v>42700</v>
      </c>
      <c r="AH188" s="117"/>
    </row>
    <row r="189" spans="2:34" ht="15" x14ac:dyDescent="0.25">
      <c r="B189" s="108" t="s">
        <v>428</v>
      </c>
      <c r="C189" s="109">
        <v>19400</v>
      </c>
      <c r="D189" s="109">
        <v>20000</v>
      </c>
      <c r="E189" s="109">
        <v>20150</v>
      </c>
      <c r="F189" s="109">
        <v>22050</v>
      </c>
      <c r="G189" s="109">
        <v>22700</v>
      </c>
      <c r="H189" s="109">
        <v>22700</v>
      </c>
      <c r="I189" s="109">
        <v>23050</v>
      </c>
      <c r="J189" s="109">
        <v>24400</v>
      </c>
      <c r="K189" s="109">
        <v>25100</v>
      </c>
      <c r="L189" s="104">
        <v>26800</v>
      </c>
      <c r="M189" s="104">
        <v>28300</v>
      </c>
      <c r="N189" s="104">
        <v>28300</v>
      </c>
      <c r="O189" s="104">
        <v>30050</v>
      </c>
      <c r="P189" s="104">
        <v>31800</v>
      </c>
      <c r="Q189" s="104">
        <v>32300</v>
      </c>
      <c r="R189" s="104">
        <v>32300</v>
      </c>
      <c r="S189" s="104">
        <v>32450</v>
      </c>
      <c r="T189" s="104">
        <v>32450</v>
      </c>
      <c r="U189" s="104">
        <v>32450</v>
      </c>
      <c r="V189" s="110">
        <v>33500</v>
      </c>
      <c r="W189" s="105">
        <v>32950</v>
      </c>
      <c r="X189" s="111">
        <v>33900</v>
      </c>
      <c r="Y189" s="111">
        <v>34350</v>
      </c>
      <c r="Z189" s="111">
        <v>33000</v>
      </c>
      <c r="AA189" s="111">
        <v>32100</v>
      </c>
      <c r="AB189" s="111">
        <v>32900</v>
      </c>
      <c r="AC189" s="112">
        <v>32800</v>
      </c>
      <c r="AD189" s="112">
        <v>34150</v>
      </c>
      <c r="AE189" s="112">
        <v>36950</v>
      </c>
      <c r="AF189" s="112">
        <v>37150</v>
      </c>
      <c r="AG189" s="112">
        <v>40100</v>
      </c>
      <c r="AH189" s="117"/>
    </row>
    <row r="190" spans="2:34" ht="15" x14ac:dyDescent="0.25">
      <c r="B190" s="113" t="s">
        <v>188</v>
      </c>
      <c r="C190" s="109">
        <v>19400</v>
      </c>
      <c r="D190" s="109">
        <v>20550</v>
      </c>
      <c r="E190" s="109">
        <v>21350</v>
      </c>
      <c r="F190" s="109">
        <v>21600</v>
      </c>
      <c r="G190" s="109">
        <v>22300</v>
      </c>
      <c r="H190" s="109">
        <v>22300</v>
      </c>
      <c r="I190" s="109">
        <v>23150</v>
      </c>
      <c r="J190" s="109">
        <v>23800</v>
      </c>
      <c r="K190" s="109">
        <v>24750</v>
      </c>
      <c r="L190" s="104">
        <v>25650</v>
      </c>
      <c r="M190" s="104">
        <v>27550</v>
      </c>
      <c r="N190" s="104">
        <v>31100</v>
      </c>
      <c r="O190" s="104">
        <v>32250</v>
      </c>
      <c r="P190" s="104">
        <v>33350</v>
      </c>
      <c r="Q190" s="104">
        <v>34200</v>
      </c>
      <c r="R190" s="104">
        <v>34200</v>
      </c>
      <c r="S190" s="104">
        <v>34200</v>
      </c>
      <c r="T190" s="104">
        <v>34200</v>
      </c>
      <c r="U190" s="104">
        <v>34200</v>
      </c>
      <c r="V190" s="110">
        <v>35200</v>
      </c>
      <c r="W190" s="105">
        <v>35250</v>
      </c>
      <c r="X190" s="111">
        <v>36150</v>
      </c>
      <c r="Y190" s="111">
        <v>36650</v>
      </c>
      <c r="Z190" s="111">
        <v>35600</v>
      </c>
      <c r="AA190" s="111">
        <v>34950</v>
      </c>
      <c r="AB190" s="111">
        <v>36650</v>
      </c>
      <c r="AC190" s="112">
        <v>36400</v>
      </c>
      <c r="AD190" s="112">
        <v>37400</v>
      </c>
      <c r="AE190" s="112">
        <v>40000</v>
      </c>
      <c r="AF190" s="112">
        <v>41350</v>
      </c>
      <c r="AG190" s="112">
        <v>43000</v>
      </c>
      <c r="AH190" s="117"/>
    </row>
    <row r="191" spans="2:34" ht="15" x14ac:dyDescent="0.25">
      <c r="B191" s="113" t="s">
        <v>189</v>
      </c>
      <c r="C191" s="109">
        <v>15350</v>
      </c>
      <c r="D191" s="109">
        <v>16200</v>
      </c>
      <c r="E191" s="109">
        <v>17050</v>
      </c>
      <c r="F191" s="109">
        <v>17450</v>
      </c>
      <c r="G191" s="109">
        <v>18000</v>
      </c>
      <c r="H191" s="109">
        <v>18000</v>
      </c>
      <c r="I191" s="109">
        <v>18650</v>
      </c>
      <c r="J191" s="109">
        <v>19500</v>
      </c>
      <c r="K191" s="109">
        <v>20650</v>
      </c>
      <c r="L191" s="104">
        <v>21000</v>
      </c>
      <c r="M191" s="104">
        <v>21300</v>
      </c>
      <c r="N191" s="104">
        <v>24150</v>
      </c>
      <c r="O191" s="104">
        <v>24500</v>
      </c>
      <c r="P191" s="104">
        <v>26400</v>
      </c>
      <c r="Q191" s="104">
        <v>26850</v>
      </c>
      <c r="R191" s="104">
        <v>27350</v>
      </c>
      <c r="S191" s="104">
        <v>28300</v>
      </c>
      <c r="T191" s="104">
        <v>28300</v>
      </c>
      <c r="U191" s="104">
        <v>28350</v>
      </c>
      <c r="V191" s="110">
        <v>28350</v>
      </c>
      <c r="W191" s="105">
        <v>28850</v>
      </c>
      <c r="X191" s="111">
        <v>28750</v>
      </c>
      <c r="Y191" s="111">
        <v>29150</v>
      </c>
      <c r="Z191" s="111">
        <v>30450</v>
      </c>
      <c r="AA191" s="111">
        <v>31950</v>
      </c>
      <c r="AB191" s="111">
        <v>33850</v>
      </c>
      <c r="AC191" s="112">
        <v>33500</v>
      </c>
      <c r="AD191" s="112">
        <v>34650</v>
      </c>
      <c r="AE191" s="112">
        <v>35300</v>
      </c>
      <c r="AF191" s="112">
        <v>35350</v>
      </c>
      <c r="AG191" s="112">
        <v>36450</v>
      </c>
      <c r="AH191" s="117"/>
    </row>
    <row r="192" spans="2:34" ht="15" x14ac:dyDescent="0.25">
      <c r="B192" s="113" t="s">
        <v>190</v>
      </c>
      <c r="C192" s="109">
        <v>13700</v>
      </c>
      <c r="D192" s="109">
        <v>14600</v>
      </c>
      <c r="E192" s="109">
        <v>14950</v>
      </c>
      <c r="F192" s="109">
        <v>15900</v>
      </c>
      <c r="G192" s="109">
        <v>16300</v>
      </c>
      <c r="H192" s="109">
        <v>16300</v>
      </c>
      <c r="I192" s="109">
        <v>17550</v>
      </c>
      <c r="J192" s="109">
        <v>18550</v>
      </c>
      <c r="K192" s="109">
        <v>19650</v>
      </c>
      <c r="L192" s="104">
        <v>19900</v>
      </c>
      <c r="M192" s="104">
        <v>21300</v>
      </c>
      <c r="N192" s="104">
        <v>22500</v>
      </c>
      <c r="O192" s="104">
        <v>22900</v>
      </c>
      <c r="P192" s="104">
        <v>24150</v>
      </c>
      <c r="Q192" s="104">
        <v>24850</v>
      </c>
      <c r="R192" s="104">
        <v>25100</v>
      </c>
      <c r="S192" s="104">
        <v>25700</v>
      </c>
      <c r="T192" s="104">
        <v>25700</v>
      </c>
      <c r="U192" s="104">
        <v>25900</v>
      </c>
      <c r="V192" s="110">
        <v>26850</v>
      </c>
      <c r="W192" s="105">
        <v>27100</v>
      </c>
      <c r="X192" s="111">
        <v>28100</v>
      </c>
      <c r="Y192" s="111">
        <v>28500</v>
      </c>
      <c r="Z192" s="111">
        <v>28500</v>
      </c>
      <c r="AA192" s="111">
        <v>29900</v>
      </c>
      <c r="AB192" s="111">
        <v>30500</v>
      </c>
      <c r="AC192" s="112">
        <v>30250</v>
      </c>
      <c r="AD192" s="112">
        <v>31300</v>
      </c>
      <c r="AE192" s="112">
        <v>34000</v>
      </c>
      <c r="AF192" s="112">
        <v>35000</v>
      </c>
      <c r="AG192" s="112">
        <v>35800</v>
      </c>
      <c r="AH192" s="117"/>
    </row>
    <row r="193" spans="2:34" ht="15" x14ac:dyDescent="0.25">
      <c r="B193" s="113" t="s">
        <v>191</v>
      </c>
      <c r="C193" s="109">
        <v>13700</v>
      </c>
      <c r="D193" s="109">
        <v>14600</v>
      </c>
      <c r="E193" s="109">
        <v>14950</v>
      </c>
      <c r="F193" s="109">
        <v>15900</v>
      </c>
      <c r="G193" s="109">
        <v>16300</v>
      </c>
      <c r="H193" s="109">
        <v>16300</v>
      </c>
      <c r="I193" s="109">
        <v>17550</v>
      </c>
      <c r="J193" s="109">
        <v>18550</v>
      </c>
      <c r="K193" s="109">
        <v>19650</v>
      </c>
      <c r="L193" s="104">
        <v>19900</v>
      </c>
      <c r="M193" s="104">
        <v>21300</v>
      </c>
      <c r="N193" s="104">
        <v>22500</v>
      </c>
      <c r="O193" s="104">
        <v>22900</v>
      </c>
      <c r="P193" s="104">
        <v>24150</v>
      </c>
      <c r="Q193" s="104">
        <v>24850</v>
      </c>
      <c r="R193" s="104">
        <v>25100</v>
      </c>
      <c r="S193" s="104">
        <v>25700</v>
      </c>
      <c r="T193" s="104">
        <v>25700</v>
      </c>
      <c r="U193" s="104">
        <v>25900</v>
      </c>
      <c r="V193" s="110">
        <v>26850</v>
      </c>
      <c r="W193" s="105">
        <v>27100</v>
      </c>
      <c r="X193" s="111">
        <v>28100</v>
      </c>
      <c r="Y193" s="111">
        <v>28500</v>
      </c>
      <c r="Z193" s="111">
        <v>28500</v>
      </c>
      <c r="AA193" s="111">
        <v>29900</v>
      </c>
      <c r="AB193" s="111">
        <v>30500</v>
      </c>
      <c r="AC193" s="112">
        <v>30250</v>
      </c>
      <c r="AD193" s="112">
        <v>31300</v>
      </c>
      <c r="AE193" s="112">
        <v>34000</v>
      </c>
      <c r="AF193" s="112">
        <v>35000</v>
      </c>
      <c r="AG193" s="112">
        <v>35800</v>
      </c>
      <c r="AH193" s="117"/>
    </row>
    <row r="194" spans="2:34" ht="15" x14ac:dyDescent="0.25">
      <c r="B194" s="113" t="s">
        <v>192</v>
      </c>
      <c r="C194" s="109">
        <v>13700</v>
      </c>
      <c r="D194" s="109">
        <v>14600</v>
      </c>
      <c r="E194" s="109">
        <v>14950</v>
      </c>
      <c r="F194" s="109">
        <v>15900</v>
      </c>
      <c r="G194" s="109">
        <v>16300</v>
      </c>
      <c r="H194" s="109">
        <v>16300</v>
      </c>
      <c r="I194" s="109">
        <v>17550</v>
      </c>
      <c r="J194" s="109">
        <v>18550</v>
      </c>
      <c r="K194" s="109">
        <v>19650</v>
      </c>
      <c r="L194" s="104">
        <v>19900</v>
      </c>
      <c r="M194" s="104">
        <v>21300</v>
      </c>
      <c r="N194" s="104">
        <v>22500</v>
      </c>
      <c r="O194" s="104">
        <v>22900</v>
      </c>
      <c r="P194" s="104">
        <v>24150</v>
      </c>
      <c r="Q194" s="104">
        <v>24850</v>
      </c>
      <c r="R194" s="104">
        <v>25100</v>
      </c>
      <c r="S194" s="104">
        <v>25700</v>
      </c>
      <c r="T194" s="104">
        <v>25700</v>
      </c>
      <c r="U194" s="104">
        <v>26700</v>
      </c>
      <c r="V194" s="110">
        <v>26850</v>
      </c>
      <c r="W194" s="105">
        <v>27100</v>
      </c>
      <c r="X194" s="111">
        <v>28100</v>
      </c>
      <c r="Y194" s="111">
        <v>28500</v>
      </c>
      <c r="Z194" s="111">
        <v>28500</v>
      </c>
      <c r="AA194" s="111">
        <v>29900</v>
      </c>
      <c r="AB194" s="111">
        <v>30500</v>
      </c>
      <c r="AC194" s="112">
        <v>30250</v>
      </c>
      <c r="AD194" s="112">
        <v>32050</v>
      </c>
      <c r="AE194" s="112">
        <v>34000</v>
      </c>
      <c r="AF194" s="112">
        <v>35000</v>
      </c>
      <c r="AG194" s="112">
        <v>35800</v>
      </c>
      <c r="AH194" s="117"/>
    </row>
    <row r="195" spans="2:34" ht="15" x14ac:dyDescent="0.25">
      <c r="B195" s="113" t="s">
        <v>193</v>
      </c>
      <c r="C195" s="109">
        <v>13700</v>
      </c>
      <c r="D195" s="109">
        <v>14600</v>
      </c>
      <c r="E195" s="109">
        <v>14950</v>
      </c>
      <c r="F195" s="109">
        <v>15900</v>
      </c>
      <c r="G195" s="109">
        <v>16300</v>
      </c>
      <c r="H195" s="109">
        <v>16300</v>
      </c>
      <c r="I195" s="109">
        <v>17550</v>
      </c>
      <c r="J195" s="109">
        <v>18550</v>
      </c>
      <c r="K195" s="109">
        <v>19650</v>
      </c>
      <c r="L195" s="104">
        <v>19900</v>
      </c>
      <c r="M195" s="104">
        <v>21300</v>
      </c>
      <c r="N195" s="104">
        <v>22500</v>
      </c>
      <c r="O195" s="104">
        <v>23450</v>
      </c>
      <c r="P195" s="104">
        <v>24150</v>
      </c>
      <c r="Q195" s="104">
        <v>24850</v>
      </c>
      <c r="R195" s="104">
        <v>25100</v>
      </c>
      <c r="S195" s="104">
        <v>25700</v>
      </c>
      <c r="T195" s="104">
        <v>25700</v>
      </c>
      <c r="U195" s="104">
        <v>25900</v>
      </c>
      <c r="V195" s="110">
        <v>26850</v>
      </c>
      <c r="W195" s="105">
        <v>27100</v>
      </c>
      <c r="X195" s="111">
        <v>28100</v>
      </c>
      <c r="Y195" s="111">
        <v>28500</v>
      </c>
      <c r="Z195" s="111">
        <v>28500</v>
      </c>
      <c r="AA195" s="111">
        <v>29900</v>
      </c>
      <c r="AB195" s="111">
        <v>30500</v>
      </c>
      <c r="AC195" s="112">
        <v>30250</v>
      </c>
      <c r="AD195" s="112">
        <v>31300</v>
      </c>
      <c r="AE195" s="112">
        <v>34000</v>
      </c>
      <c r="AF195" s="112">
        <v>35000</v>
      </c>
      <c r="AG195" s="112">
        <v>35800</v>
      </c>
      <c r="AH195" s="117"/>
    </row>
    <row r="196" spans="2:34" ht="15" x14ac:dyDescent="0.25">
      <c r="B196" s="113" t="s">
        <v>194</v>
      </c>
      <c r="C196" s="109">
        <v>13700</v>
      </c>
      <c r="D196" s="109">
        <v>14600</v>
      </c>
      <c r="E196" s="109">
        <v>14950</v>
      </c>
      <c r="F196" s="109">
        <v>15900</v>
      </c>
      <c r="G196" s="109">
        <v>16300</v>
      </c>
      <c r="H196" s="109">
        <v>16300</v>
      </c>
      <c r="I196" s="109">
        <v>17650</v>
      </c>
      <c r="J196" s="109">
        <v>18550</v>
      </c>
      <c r="K196" s="109">
        <v>19650</v>
      </c>
      <c r="L196" s="104">
        <v>19900</v>
      </c>
      <c r="M196" s="104">
        <v>21300</v>
      </c>
      <c r="N196" s="104">
        <v>22500</v>
      </c>
      <c r="O196" s="104">
        <v>22900</v>
      </c>
      <c r="P196" s="104">
        <v>24150</v>
      </c>
      <c r="Q196" s="104">
        <v>24850</v>
      </c>
      <c r="R196" s="104">
        <v>25100</v>
      </c>
      <c r="S196" s="104">
        <v>25700</v>
      </c>
      <c r="T196" s="104">
        <v>25700</v>
      </c>
      <c r="U196" s="104">
        <v>25900</v>
      </c>
      <c r="V196" s="110">
        <v>26850</v>
      </c>
      <c r="W196" s="105">
        <v>27100</v>
      </c>
      <c r="X196" s="111">
        <v>28100</v>
      </c>
      <c r="Y196" s="111">
        <v>28500</v>
      </c>
      <c r="Z196" s="111">
        <v>28500</v>
      </c>
      <c r="AA196" s="111">
        <v>29900</v>
      </c>
      <c r="AB196" s="111">
        <v>30500</v>
      </c>
      <c r="AC196" s="112">
        <v>30400</v>
      </c>
      <c r="AD196" s="112">
        <v>32500</v>
      </c>
      <c r="AE196" s="112">
        <v>34000</v>
      </c>
      <c r="AF196" s="112">
        <v>35000</v>
      </c>
      <c r="AG196" s="112">
        <v>36600</v>
      </c>
      <c r="AH196" s="117"/>
    </row>
    <row r="197" spans="2:34" ht="15" x14ac:dyDescent="0.25">
      <c r="B197" s="113" t="s">
        <v>195</v>
      </c>
      <c r="C197" s="109">
        <v>16550</v>
      </c>
      <c r="D197" s="109">
        <v>17300</v>
      </c>
      <c r="E197" s="109">
        <v>17700</v>
      </c>
      <c r="F197" s="109">
        <v>18150</v>
      </c>
      <c r="G197" s="109">
        <v>16300</v>
      </c>
      <c r="H197" s="109">
        <v>16300</v>
      </c>
      <c r="I197" s="109">
        <v>17650</v>
      </c>
      <c r="J197" s="109">
        <v>18550</v>
      </c>
      <c r="K197" s="109">
        <v>19650</v>
      </c>
      <c r="L197" s="104">
        <v>19900</v>
      </c>
      <c r="M197" s="104">
        <v>21300</v>
      </c>
      <c r="N197" s="104">
        <v>25250</v>
      </c>
      <c r="O197" s="104">
        <v>25950</v>
      </c>
      <c r="P197" s="104">
        <v>27350</v>
      </c>
      <c r="Q197" s="104">
        <v>27450</v>
      </c>
      <c r="R197" s="104">
        <v>27850</v>
      </c>
      <c r="S197" s="104">
        <v>28800</v>
      </c>
      <c r="T197" s="104">
        <v>28800</v>
      </c>
      <c r="U197" s="104">
        <v>29100</v>
      </c>
      <c r="V197" s="110">
        <v>30100</v>
      </c>
      <c r="W197" s="105">
        <v>30400</v>
      </c>
      <c r="X197" s="111">
        <v>28900</v>
      </c>
      <c r="Y197" s="111">
        <v>29100</v>
      </c>
      <c r="Z197" s="111">
        <v>28500</v>
      </c>
      <c r="AA197" s="111">
        <v>29900</v>
      </c>
      <c r="AB197" s="111">
        <v>30500</v>
      </c>
      <c r="AC197" s="112">
        <v>30250</v>
      </c>
      <c r="AD197" s="112">
        <v>31300</v>
      </c>
      <c r="AE197" s="112">
        <v>34000</v>
      </c>
      <c r="AF197" s="112">
        <v>37400</v>
      </c>
      <c r="AG197" s="112">
        <v>39250</v>
      </c>
      <c r="AH197" s="117"/>
    </row>
    <row r="198" spans="2:34" ht="15" x14ac:dyDescent="0.25">
      <c r="B198" s="113" t="s">
        <v>196</v>
      </c>
      <c r="C198" s="109">
        <v>13700</v>
      </c>
      <c r="D198" s="109">
        <v>14600</v>
      </c>
      <c r="E198" s="109">
        <v>14950</v>
      </c>
      <c r="F198" s="109">
        <v>15900</v>
      </c>
      <c r="G198" s="109">
        <v>16300</v>
      </c>
      <c r="H198" s="109">
        <v>16300</v>
      </c>
      <c r="I198" s="109">
        <v>17550</v>
      </c>
      <c r="J198" s="109">
        <v>18550</v>
      </c>
      <c r="K198" s="109">
        <v>19650</v>
      </c>
      <c r="L198" s="104">
        <v>19900</v>
      </c>
      <c r="M198" s="104">
        <v>21300</v>
      </c>
      <c r="N198" s="104">
        <v>22500</v>
      </c>
      <c r="O198" s="104">
        <v>22900</v>
      </c>
      <c r="P198" s="104">
        <v>24150</v>
      </c>
      <c r="Q198" s="104">
        <v>24850</v>
      </c>
      <c r="R198" s="104">
        <v>25100</v>
      </c>
      <c r="S198" s="104">
        <v>25700</v>
      </c>
      <c r="T198" s="104">
        <v>25700</v>
      </c>
      <c r="U198" s="104">
        <v>25900</v>
      </c>
      <c r="V198" s="110">
        <v>26850</v>
      </c>
      <c r="W198" s="105">
        <v>27100</v>
      </c>
      <c r="X198" s="111">
        <v>28100</v>
      </c>
      <c r="Y198" s="111">
        <v>28500</v>
      </c>
      <c r="Z198" s="111">
        <v>28500</v>
      </c>
      <c r="AA198" s="111">
        <v>29900</v>
      </c>
      <c r="AB198" s="111">
        <v>30500</v>
      </c>
      <c r="AC198" s="112">
        <v>30250</v>
      </c>
      <c r="AD198" s="112">
        <v>31300</v>
      </c>
      <c r="AE198" s="112">
        <v>34000</v>
      </c>
      <c r="AF198" s="112">
        <v>35000</v>
      </c>
      <c r="AG198" s="112">
        <v>35800</v>
      </c>
      <c r="AH198" s="117"/>
    </row>
    <row r="199" spans="2:34" ht="15" x14ac:dyDescent="0.25">
      <c r="B199" s="113" t="s">
        <v>197</v>
      </c>
      <c r="C199" s="109">
        <v>13700</v>
      </c>
      <c r="D199" s="109">
        <v>14600</v>
      </c>
      <c r="E199" s="109">
        <v>14950</v>
      </c>
      <c r="F199" s="109">
        <v>15900</v>
      </c>
      <c r="G199" s="109">
        <v>16300</v>
      </c>
      <c r="H199" s="109">
        <v>16300</v>
      </c>
      <c r="I199" s="109">
        <v>17550</v>
      </c>
      <c r="J199" s="109">
        <v>18550</v>
      </c>
      <c r="K199" s="109">
        <v>19650</v>
      </c>
      <c r="L199" s="104">
        <v>19900</v>
      </c>
      <c r="M199" s="104">
        <v>21300</v>
      </c>
      <c r="N199" s="104">
        <v>22500</v>
      </c>
      <c r="O199" s="104">
        <v>22900</v>
      </c>
      <c r="P199" s="104">
        <v>24150</v>
      </c>
      <c r="Q199" s="104">
        <v>24850</v>
      </c>
      <c r="R199" s="104">
        <v>25100</v>
      </c>
      <c r="S199" s="104">
        <v>25700</v>
      </c>
      <c r="T199" s="104">
        <v>25700</v>
      </c>
      <c r="U199" s="104">
        <v>25900</v>
      </c>
      <c r="V199" s="110">
        <v>26850</v>
      </c>
      <c r="W199" s="105">
        <v>27100</v>
      </c>
      <c r="X199" s="111">
        <v>28100</v>
      </c>
      <c r="Y199" s="111">
        <v>28500</v>
      </c>
      <c r="Z199" s="111">
        <v>28500</v>
      </c>
      <c r="AA199" s="111">
        <v>29900</v>
      </c>
      <c r="AB199" s="111">
        <v>30500</v>
      </c>
      <c r="AC199" s="112">
        <v>30250</v>
      </c>
      <c r="AD199" s="112">
        <v>31300</v>
      </c>
      <c r="AE199" s="112">
        <v>34000</v>
      </c>
      <c r="AF199" s="112">
        <v>35000</v>
      </c>
      <c r="AG199" s="112">
        <v>35800</v>
      </c>
      <c r="AH199" s="117"/>
    </row>
    <row r="200" spans="2:34" ht="15" x14ac:dyDescent="0.25">
      <c r="B200" s="113" t="s">
        <v>198</v>
      </c>
      <c r="C200" s="109">
        <v>14900</v>
      </c>
      <c r="D200" s="109">
        <v>15750</v>
      </c>
      <c r="E200" s="109">
        <v>16550</v>
      </c>
      <c r="F200" s="109">
        <v>17650</v>
      </c>
      <c r="G200" s="109">
        <v>18150</v>
      </c>
      <c r="H200" s="109">
        <v>18150</v>
      </c>
      <c r="I200" s="109">
        <v>19400</v>
      </c>
      <c r="J200" s="109">
        <v>20300</v>
      </c>
      <c r="K200" s="109">
        <v>21800</v>
      </c>
      <c r="L200" s="104">
        <v>22200</v>
      </c>
      <c r="M200" s="104">
        <v>22300</v>
      </c>
      <c r="N200" s="104">
        <v>26200</v>
      </c>
      <c r="O200" s="104">
        <v>26200</v>
      </c>
      <c r="P200" s="104">
        <v>26700</v>
      </c>
      <c r="Q200" s="104">
        <v>27850</v>
      </c>
      <c r="R200" s="104">
        <v>27850</v>
      </c>
      <c r="S200" s="104">
        <v>28600</v>
      </c>
      <c r="T200" s="104">
        <v>28600</v>
      </c>
      <c r="U200" s="104">
        <v>28750</v>
      </c>
      <c r="V200" s="110">
        <v>30500</v>
      </c>
      <c r="W200" s="105">
        <v>30350</v>
      </c>
      <c r="X200" s="111">
        <v>31450</v>
      </c>
      <c r="Y200" s="111">
        <v>31900</v>
      </c>
      <c r="Z200" s="111">
        <v>32250</v>
      </c>
      <c r="AA200" s="111">
        <v>33600</v>
      </c>
      <c r="AB200" s="111">
        <v>34300</v>
      </c>
      <c r="AC200" s="112">
        <v>34400</v>
      </c>
      <c r="AD200" s="112">
        <v>35950</v>
      </c>
      <c r="AE200" s="112">
        <v>37600</v>
      </c>
      <c r="AF200" s="112">
        <v>37450</v>
      </c>
      <c r="AG200" s="112">
        <v>38900</v>
      </c>
      <c r="AH200" s="117"/>
    </row>
    <row r="201" spans="2:34" ht="15" x14ac:dyDescent="0.25">
      <c r="B201" s="113" t="s">
        <v>199</v>
      </c>
      <c r="C201" s="109">
        <v>13700</v>
      </c>
      <c r="D201" s="109">
        <v>14600</v>
      </c>
      <c r="E201" s="109">
        <v>14950</v>
      </c>
      <c r="F201" s="109">
        <v>15900</v>
      </c>
      <c r="G201" s="109">
        <v>16300</v>
      </c>
      <c r="H201" s="109">
        <v>16300</v>
      </c>
      <c r="I201" s="109">
        <v>17550</v>
      </c>
      <c r="J201" s="109">
        <v>18550</v>
      </c>
      <c r="K201" s="109">
        <v>19650</v>
      </c>
      <c r="L201" s="104">
        <v>19900</v>
      </c>
      <c r="M201" s="104">
        <v>21300</v>
      </c>
      <c r="N201" s="104">
        <v>22500</v>
      </c>
      <c r="O201" s="104">
        <v>22900</v>
      </c>
      <c r="P201" s="104">
        <v>24150</v>
      </c>
      <c r="Q201" s="104">
        <v>24850</v>
      </c>
      <c r="R201" s="104">
        <v>25100</v>
      </c>
      <c r="S201" s="104">
        <v>25700</v>
      </c>
      <c r="T201" s="104">
        <v>25700</v>
      </c>
      <c r="U201" s="104">
        <v>25900</v>
      </c>
      <c r="V201" s="110">
        <v>26850</v>
      </c>
      <c r="W201" s="105">
        <v>27100</v>
      </c>
      <c r="X201" s="111">
        <v>28450</v>
      </c>
      <c r="Y201" s="111">
        <v>29600</v>
      </c>
      <c r="Z201" s="111">
        <v>29100</v>
      </c>
      <c r="AA201" s="111">
        <v>30550</v>
      </c>
      <c r="AB201" s="111">
        <v>32350</v>
      </c>
      <c r="AC201" s="112">
        <v>32050</v>
      </c>
      <c r="AD201" s="112">
        <v>32000</v>
      </c>
      <c r="AE201" s="112">
        <v>34000</v>
      </c>
      <c r="AF201" s="112">
        <v>35000</v>
      </c>
      <c r="AG201" s="112">
        <v>35800</v>
      </c>
      <c r="AH201" s="117"/>
    </row>
    <row r="202" spans="2:34" ht="15" x14ac:dyDescent="0.25">
      <c r="B202" s="113" t="s">
        <v>200</v>
      </c>
      <c r="C202" s="109">
        <v>13700</v>
      </c>
      <c r="D202" s="109">
        <v>14600</v>
      </c>
      <c r="E202" s="109">
        <v>14950</v>
      </c>
      <c r="F202" s="109">
        <v>16150</v>
      </c>
      <c r="G202" s="109">
        <v>16300</v>
      </c>
      <c r="H202" s="109">
        <v>16450</v>
      </c>
      <c r="I202" s="109">
        <v>17650</v>
      </c>
      <c r="J202" s="109">
        <v>18550</v>
      </c>
      <c r="K202" s="109">
        <v>19650</v>
      </c>
      <c r="L202" s="104">
        <v>19900</v>
      </c>
      <c r="M202" s="104">
        <v>21300</v>
      </c>
      <c r="N202" s="104">
        <v>24750</v>
      </c>
      <c r="O202" s="104">
        <v>24850</v>
      </c>
      <c r="P202" s="104">
        <v>25200</v>
      </c>
      <c r="Q202" s="104">
        <v>25550</v>
      </c>
      <c r="R202" s="104">
        <v>26550</v>
      </c>
      <c r="S202" s="104">
        <v>27450</v>
      </c>
      <c r="T202" s="104">
        <v>27450</v>
      </c>
      <c r="U202" s="104">
        <v>27750</v>
      </c>
      <c r="V202" s="110">
        <v>28700</v>
      </c>
      <c r="W202" s="105">
        <v>28950</v>
      </c>
      <c r="X202" s="111">
        <v>28700</v>
      </c>
      <c r="Y202" s="111">
        <v>29100</v>
      </c>
      <c r="Z202" s="111">
        <v>30550</v>
      </c>
      <c r="AA202" s="111">
        <v>32050</v>
      </c>
      <c r="AB202" s="111">
        <v>33950</v>
      </c>
      <c r="AC202" s="112">
        <v>33450</v>
      </c>
      <c r="AD202" s="112">
        <v>32350</v>
      </c>
      <c r="AE202" s="112">
        <v>34000</v>
      </c>
      <c r="AF202" s="112">
        <v>35000</v>
      </c>
      <c r="AG202" s="112">
        <v>35800</v>
      </c>
      <c r="AH202" s="117"/>
    </row>
    <row r="203" spans="2:34" ht="15" x14ac:dyDescent="0.25">
      <c r="B203" s="113" t="s">
        <v>201</v>
      </c>
      <c r="C203" s="109">
        <v>15900</v>
      </c>
      <c r="D203" s="109">
        <v>16750</v>
      </c>
      <c r="E203" s="109">
        <v>16950</v>
      </c>
      <c r="F203" s="109">
        <v>17650</v>
      </c>
      <c r="G203" s="109">
        <v>21350</v>
      </c>
      <c r="H203" s="109">
        <v>21450</v>
      </c>
      <c r="I203" s="109">
        <v>22950</v>
      </c>
      <c r="J203" s="109">
        <v>23750</v>
      </c>
      <c r="K203" s="109">
        <v>24150</v>
      </c>
      <c r="L203" s="104">
        <v>26800</v>
      </c>
      <c r="M203" s="104">
        <v>28100</v>
      </c>
      <c r="N203" s="104">
        <v>31200</v>
      </c>
      <c r="O203" s="104">
        <v>32200</v>
      </c>
      <c r="P203" s="104">
        <v>32200</v>
      </c>
      <c r="Q203" s="104">
        <v>32200</v>
      </c>
      <c r="R203" s="104">
        <v>32650</v>
      </c>
      <c r="S203" s="104">
        <v>33250</v>
      </c>
      <c r="T203" s="104">
        <v>33250</v>
      </c>
      <c r="U203" s="104">
        <v>33550</v>
      </c>
      <c r="V203" s="110">
        <v>34950</v>
      </c>
      <c r="W203" s="105">
        <v>35150</v>
      </c>
      <c r="X203" s="111">
        <v>35300</v>
      </c>
      <c r="Y203" s="111">
        <v>35750</v>
      </c>
      <c r="Z203" s="111">
        <v>36350</v>
      </c>
      <c r="AA203" s="111">
        <v>36500</v>
      </c>
      <c r="AB203" s="111">
        <v>36400</v>
      </c>
      <c r="AC203" s="112">
        <v>36050</v>
      </c>
      <c r="AD203" s="112">
        <v>37500</v>
      </c>
      <c r="AE203" s="112">
        <v>40800</v>
      </c>
      <c r="AF203" s="112">
        <v>43000</v>
      </c>
      <c r="AG203" s="112">
        <v>43500</v>
      </c>
      <c r="AH203" s="117"/>
    </row>
    <row r="204" spans="2:34" ht="15" x14ac:dyDescent="0.25">
      <c r="B204" s="113" t="s">
        <v>202</v>
      </c>
      <c r="C204" s="109">
        <v>13700</v>
      </c>
      <c r="D204" s="109">
        <v>14600</v>
      </c>
      <c r="E204" s="109">
        <v>14950</v>
      </c>
      <c r="F204" s="109">
        <v>15900</v>
      </c>
      <c r="G204" s="109">
        <v>16300</v>
      </c>
      <c r="H204" s="109">
        <v>16300</v>
      </c>
      <c r="I204" s="109">
        <v>17550</v>
      </c>
      <c r="J204" s="109">
        <v>18550</v>
      </c>
      <c r="K204" s="109">
        <v>19650</v>
      </c>
      <c r="L204" s="104">
        <v>19900</v>
      </c>
      <c r="M204" s="104">
        <v>21300</v>
      </c>
      <c r="N204" s="104">
        <v>22500</v>
      </c>
      <c r="O204" s="104">
        <v>22900</v>
      </c>
      <c r="P204" s="104">
        <v>24150</v>
      </c>
      <c r="Q204" s="104">
        <v>24850</v>
      </c>
      <c r="R204" s="104">
        <v>25100</v>
      </c>
      <c r="S204" s="104">
        <v>25700</v>
      </c>
      <c r="T204" s="104">
        <v>25700</v>
      </c>
      <c r="U204" s="104">
        <v>25900</v>
      </c>
      <c r="V204" s="110">
        <v>26850</v>
      </c>
      <c r="W204" s="105">
        <v>27100</v>
      </c>
      <c r="X204" s="111">
        <v>28250</v>
      </c>
      <c r="Y204" s="111">
        <v>28650</v>
      </c>
      <c r="Z204" s="111">
        <v>28500</v>
      </c>
      <c r="AA204" s="111">
        <v>29900</v>
      </c>
      <c r="AB204" s="111">
        <v>30500</v>
      </c>
      <c r="AC204" s="112">
        <v>30250</v>
      </c>
      <c r="AD204" s="112">
        <v>32150</v>
      </c>
      <c r="AE204" s="112">
        <v>35450</v>
      </c>
      <c r="AF204" s="112">
        <v>36450</v>
      </c>
      <c r="AG204" s="112">
        <v>37800</v>
      </c>
      <c r="AH204" s="117"/>
    </row>
    <row r="205" spans="2:34" ht="15" x14ac:dyDescent="0.25">
      <c r="B205" s="113" t="s">
        <v>203</v>
      </c>
      <c r="C205" s="109">
        <v>13700</v>
      </c>
      <c r="D205" s="109">
        <v>14600</v>
      </c>
      <c r="E205" s="109">
        <v>14950</v>
      </c>
      <c r="F205" s="109">
        <v>15900</v>
      </c>
      <c r="G205" s="109">
        <v>16300</v>
      </c>
      <c r="H205" s="109">
        <v>16300</v>
      </c>
      <c r="I205" s="109">
        <v>17550</v>
      </c>
      <c r="J205" s="109">
        <v>18550</v>
      </c>
      <c r="K205" s="109">
        <v>19650</v>
      </c>
      <c r="L205" s="104">
        <v>19900</v>
      </c>
      <c r="M205" s="104">
        <v>21300</v>
      </c>
      <c r="N205" s="104">
        <v>22500</v>
      </c>
      <c r="O205" s="104">
        <v>22900</v>
      </c>
      <c r="P205" s="104">
        <v>24150</v>
      </c>
      <c r="Q205" s="104">
        <v>24850</v>
      </c>
      <c r="R205" s="104">
        <v>25100</v>
      </c>
      <c r="S205" s="104">
        <v>25700</v>
      </c>
      <c r="T205" s="104">
        <v>25700</v>
      </c>
      <c r="U205" s="104">
        <v>25900</v>
      </c>
      <c r="V205" s="110">
        <v>26850</v>
      </c>
      <c r="W205" s="105">
        <v>27100</v>
      </c>
      <c r="X205" s="111">
        <v>28100</v>
      </c>
      <c r="Y205" s="111">
        <v>28500</v>
      </c>
      <c r="Z205" s="111">
        <v>28500</v>
      </c>
      <c r="AA205" s="111">
        <v>29900</v>
      </c>
      <c r="AB205" s="111">
        <v>30500</v>
      </c>
      <c r="AC205" s="112">
        <v>30250</v>
      </c>
      <c r="AD205" s="112">
        <v>31300</v>
      </c>
      <c r="AE205" s="112">
        <v>34000</v>
      </c>
      <c r="AF205" s="112">
        <v>35000</v>
      </c>
      <c r="AG205" s="112">
        <v>35800</v>
      </c>
      <c r="AH205" s="117"/>
    </row>
    <row r="206" spans="2:34" ht="15" x14ac:dyDescent="0.25">
      <c r="B206" s="113" t="s">
        <v>204</v>
      </c>
      <c r="C206" s="109">
        <v>13700</v>
      </c>
      <c r="D206" s="109">
        <v>14600</v>
      </c>
      <c r="E206" s="109">
        <v>14950</v>
      </c>
      <c r="F206" s="109">
        <v>15900</v>
      </c>
      <c r="G206" s="109">
        <v>16300</v>
      </c>
      <c r="H206" s="109">
        <v>16300</v>
      </c>
      <c r="I206" s="109">
        <v>17550</v>
      </c>
      <c r="J206" s="109">
        <v>18550</v>
      </c>
      <c r="K206" s="109">
        <v>19650</v>
      </c>
      <c r="L206" s="104">
        <v>19900</v>
      </c>
      <c r="M206" s="104">
        <v>21300</v>
      </c>
      <c r="N206" s="104">
        <v>22500</v>
      </c>
      <c r="O206" s="104">
        <v>22900</v>
      </c>
      <c r="P206" s="104">
        <v>24150</v>
      </c>
      <c r="Q206" s="104">
        <v>24850</v>
      </c>
      <c r="R206" s="104">
        <v>25100</v>
      </c>
      <c r="S206" s="104">
        <v>25700</v>
      </c>
      <c r="T206" s="104">
        <v>25700</v>
      </c>
      <c r="U206" s="104">
        <v>25900</v>
      </c>
      <c r="V206" s="110">
        <v>26850</v>
      </c>
      <c r="W206" s="105">
        <v>27100</v>
      </c>
      <c r="X206" s="111">
        <v>28100</v>
      </c>
      <c r="Y206" s="111">
        <v>28500</v>
      </c>
      <c r="Z206" s="111">
        <v>28500</v>
      </c>
      <c r="AA206" s="111">
        <v>29900</v>
      </c>
      <c r="AB206" s="111">
        <v>30500</v>
      </c>
      <c r="AC206" s="112">
        <v>30250</v>
      </c>
      <c r="AD206" s="112">
        <v>31300</v>
      </c>
      <c r="AE206" s="112">
        <v>34000</v>
      </c>
      <c r="AF206" s="112">
        <v>35000</v>
      </c>
      <c r="AG206" s="112">
        <v>35800</v>
      </c>
      <c r="AH206" s="117"/>
    </row>
    <row r="207" spans="2:34" ht="15" x14ac:dyDescent="0.25">
      <c r="B207" s="113" t="s">
        <v>205</v>
      </c>
      <c r="C207" s="109">
        <v>14000</v>
      </c>
      <c r="D207" s="109">
        <v>14650</v>
      </c>
      <c r="E207" s="109">
        <v>14950</v>
      </c>
      <c r="F207" s="109">
        <v>16100</v>
      </c>
      <c r="G207" s="109">
        <v>16300</v>
      </c>
      <c r="H207" s="109">
        <v>16650</v>
      </c>
      <c r="I207" s="109">
        <v>17650</v>
      </c>
      <c r="J207" s="109">
        <v>18550</v>
      </c>
      <c r="K207" s="109">
        <v>19650</v>
      </c>
      <c r="L207" s="104">
        <v>19900</v>
      </c>
      <c r="M207" s="104">
        <v>21300</v>
      </c>
      <c r="N207" s="104">
        <v>25550</v>
      </c>
      <c r="O207" s="104">
        <v>26850</v>
      </c>
      <c r="P207" s="104">
        <v>26850</v>
      </c>
      <c r="Q207" s="104">
        <v>26850</v>
      </c>
      <c r="R207" s="104">
        <v>26850</v>
      </c>
      <c r="S207" s="104">
        <v>26850</v>
      </c>
      <c r="T207" s="104">
        <v>26850</v>
      </c>
      <c r="U207" s="104">
        <v>26850</v>
      </c>
      <c r="V207" s="110">
        <v>26850</v>
      </c>
      <c r="W207" s="105">
        <v>27100</v>
      </c>
      <c r="X207" s="111">
        <v>28450</v>
      </c>
      <c r="Y207" s="111">
        <v>29850</v>
      </c>
      <c r="Z207" s="111">
        <v>31300</v>
      </c>
      <c r="AA207" s="111">
        <v>32450</v>
      </c>
      <c r="AB207" s="111">
        <v>32350</v>
      </c>
      <c r="AC207" s="112">
        <v>33100</v>
      </c>
      <c r="AD207" s="112">
        <v>35400</v>
      </c>
      <c r="AE207" s="112">
        <v>37650</v>
      </c>
      <c r="AF207" s="112">
        <v>40150</v>
      </c>
      <c r="AG207" s="112">
        <v>41100</v>
      </c>
      <c r="AH207" s="117"/>
    </row>
    <row r="208" spans="2:34" ht="15" x14ac:dyDescent="0.25">
      <c r="B208" s="113" t="s">
        <v>206</v>
      </c>
      <c r="C208" s="109">
        <v>13700</v>
      </c>
      <c r="D208" s="109">
        <v>14600</v>
      </c>
      <c r="E208" s="109">
        <v>15000</v>
      </c>
      <c r="F208" s="109">
        <v>15900</v>
      </c>
      <c r="G208" s="109">
        <v>16300</v>
      </c>
      <c r="H208" s="109">
        <v>16300</v>
      </c>
      <c r="I208" s="109">
        <v>17550</v>
      </c>
      <c r="J208" s="109">
        <v>18550</v>
      </c>
      <c r="K208" s="109">
        <v>19650</v>
      </c>
      <c r="L208" s="104">
        <v>19900</v>
      </c>
      <c r="M208" s="104">
        <v>21300</v>
      </c>
      <c r="N208" s="104">
        <v>22500</v>
      </c>
      <c r="O208" s="104">
        <v>22900</v>
      </c>
      <c r="P208" s="104">
        <v>24150</v>
      </c>
      <c r="Q208" s="104">
        <v>24850</v>
      </c>
      <c r="R208" s="104">
        <v>25100</v>
      </c>
      <c r="S208" s="104">
        <v>25700</v>
      </c>
      <c r="T208" s="104">
        <v>25700</v>
      </c>
      <c r="U208" s="104">
        <v>25900</v>
      </c>
      <c r="V208" s="110">
        <v>26850</v>
      </c>
      <c r="W208" s="105">
        <v>27100</v>
      </c>
      <c r="X208" s="111">
        <v>28100</v>
      </c>
      <c r="Y208" s="111">
        <v>28500</v>
      </c>
      <c r="Z208" s="111">
        <v>28500</v>
      </c>
      <c r="AA208" s="111">
        <v>29900</v>
      </c>
      <c r="AB208" s="111">
        <v>30500</v>
      </c>
      <c r="AC208" s="112">
        <v>30250</v>
      </c>
      <c r="AD208" s="112">
        <v>31300</v>
      </c>
      <c r="AE208" s="112">
        <v>34000</v>
      </c>
      <c r="AF208" s="112">
        <v>35000</v>
      </c>
      <c r="AG208" s="112">
        <v>35800</v>
      </c>
      <c r="AH208" s="117"/>
    </row>
    <row r="209" spans="2:34" ht="15" x14ac:dyDescent="0.25">
      <c r="B209" s="113" t="s">
        <v>207</v>
      </c>
      <c r="C209" s="109">
        <v>13700</v>
      </c>
      <c r="D209" s="109">
        <v>14600</v>
      </c>
      <c r="E209" s="109">
        <v>14950</v>
      </c>
      <c r="F209" s="109">
        <v>15900</v>
      </c>
      <c r="G209" s="109">
        <v>16300</v>
      </c>
      <c r="H209" s="109">
        <v>16300</v>
      </c>
      <c r="I209" s="109">
        <v>17550</v>
      </c>
      <c r="J209" s="109">
        <v>18550</v>
      </c>
      <c r="K209" s="109">
        <v>19650</v>
      </c>
      <c r="L209" s="104">
        <v>19900</v>
      </c>
      <c r="M209" s="104">
        <v>21300</v>
      </c>
      <c r="N209" s="104">
        <v>22650</v>
      </c>
      <c r="O209" s="104">
        <v>23600</v>
      </c>
      <c r="P209" s="104">
        <v>24150</v>
      </c>
      <c r="Q209" s="104">
        <v>24850</v>
      </c>
      <c r="R209" s="104">
        <v>25100</v>
      </c>
      <c r="S209" s="104">
        <v>25700</v>
      </c>
      <c r="T209" s="104">
        <v>25700</v>
      </c>
      <c r="U209" s="104">
        <v>25900</v>
      </c>
      <c r="V209" s="110">
        <v>26850</v>
      </c>
      <c r="W209" s="105">
        <v>27100</v>
      </c>
      <c r="X209" s="111">
        <v>28100</v>
      </c>
      <c r="Y209" s="111">
        <v>28500</v>
      </c>
      <c r="Z209" s="111">
        <v>29300</v>
      </c>
      <c r="AA209" s="111">
        <v>30000</v>
      </c>
      <c r="AB209" s="111">
        <v>30550</v>
      </c>
      <c r="AC209" s="112">
        <v>31750</v>
      </c>
      <c r="AD209" s="112">
        <v>32550</v>
      </c>
      <c r="AE209" s="112">
        <v>34000</v>
      </c>
      <c r="AF209" s="112">
        <v>35000</v>
      </c>
      <c r="AG209" s="112">
        <v>35800</v>
      </c>
      <c r="AH209" s="117"/>
    </row>
    <row r="210" spans="2:34" ht="15" x14ac:dyDescent="0.25">
      <c r="B210" s="113" t="s">
        <v>208</v>
      </c>
      <c r="C210" s="109">
        <v>13700</v>
      </c>
      <c r="D210" s="109">
        <v>14600</v>
      </c>
      <c r="E210" s="109">
        <v>14950</v>
      </c>
      <c r="F210" s="109">
        <v>15900</v>
      </c>
      <c r="G210" s="109">
        <v>16300</v>
      </c>
      <c r="H210" s="109">
        <v>16300</v>
      </c>
      <c r="I210" s="109">
        <v>17550</v>
      </c>
      <c r="J210" s="109">
        <v>18550</v>
      </c>
      <c r="K210" s="109">
        <v>19650</v>
      </c>
      <c r="L210" s="104">
        <v>19900</v>
      </c>
      <c r="M210" s="104">
        <v>21300</v>
      </c>
      <c r="N210" s="104">
        <v>22500</v>
      </c>
      <c r="O210" s="104">
        <v>22900</v>
      </c>
      <c r="P210" s="104">
        <v>24150</v>
      </c>
      <c r="Q210" s="104">
        <v>24850</v>
      </c>
      <c r="R210" s="104">
        <v>25100</v>
      </c>
      <c r="S210" s="104">
        <v>25700</v>
      </c>
      <c r="T210" s="104">
        <v>25700</v>
      </c>
      <c r="U210" s="104">
        <v>25900</v>
      </c>
      <c r="V210" s="110">
        <v>26850</v>
      </c>
      <c r="W210" s="105">
        <v>27100</v>
      </c>
      <c r="X210" s="111">
        <v>28450</v>
      </c>
      <c r="Y210" s="111">
        <v>29400</v>
      </c>
      <c r="Z210" s="111">
        <v>29550</v>
      </c>
      <c r="AA210" s="111">
        <v>31000</v>
      </c>
      <c r="AB210" s="111">
        <v>31750</v>
      </c>
      <c r="AC210" s="112">
        <v>30250</v>
      </c>
      <c r="AD210" s="112">
        <v>31550</v>
      </c>
      <c r="AE210" s="112">
        <v>34000</v>
      </c>
      <c r="AF210" s="112">
        <v>35000</v>
      </c>
      <c r="AG210" s="112">
        <v>35800</v>
      </c>
      <c r="AH210" s="117"/>
    </row>
    <row r="211" spans="2:34" ht="15" x14ac:dyDescent="0.25">
      <c r="B211" s="113" t="s">
        <v>209</v>
      </c>
      <c r="C211" s="109">
        <v>13700</v>
      </c>
      <c r="D211" s="109">
        <v>14600</v>
      </c>
      <c r="E211" s="109">
        <v>14950</v>
      </c>
      <c r="F211" s="109">
        <v>15900</v>
      </c>
      <c r="G211" s="109">
        <v>16300</v>
      </c>
      <c r="H211" s="109">
        <v>16300</v>
      </c>
      <c r="I211" s="109">
        <v>17550</v>
      </c>
      <c r="J211" s="109">
        <v>18550</v>
      </c>
      <c r="K211" s="109">
        <v>19650</v>
      </c>
      <c r="L211" s="104">
        <v>19900</v>
      </c>
      <c r="M211" s="104">
        <v>21300</v>
      </c>
      <c r="N211" s="104">
        <v>22500</v>
      </c>
      <c r="O211" s="104">
        <v>22900</v>
      </c>
      <c r="P211" s="104">
        <v>24150</v>
      </c>
      <c r="Q211" s="104">
        <v>24850</v>
      </c>
      <c r="R211" s="104">
        <v>25100</v>
      </c>
      <c r="S211" s="104">
        <v>25700</v>
      </c>
      <c r="T211" s="104">
        <v>25700</v>
      </c>
      <c r="U211" s="104">
        <v>25900</v>
      </c>
      <c r="V211" s="110">
        <v>26850</v>
      </c>
      <c r="W211" s="105">
        <v>27100</v>
      </c>
      <c r="X211" s="111">
        <v>28100</v>
      </c>
      <c r="Y211" s="111">
        <v>28500</v>
      </c>
      <c r="Z211" s="111">
        <v>28500</v>
      </c>
      <c r="AA211" s="111">
        <v>29900</v>
      </c>
      <c r="AB211" s="111">
        <v>30500</v>
      </c>
      <c r="AC211" s="112">
        <v>30250</v>
      </c>
      <c r="AD211" s="112">
        <v>31300</v>
      </c>
      <c r="AE211" s="112">
        <v>34000</v>
      </c>
      <c r="AF211" s="112">
        <v>35000</v>
      </c>
      <c r="AG211" s="112">
        <v>35800</v>
      </c>
      <c r="AH211" s="117"/>
    </row>
    <row r="212" spans="2:34" ht="15" x14ac:dyDescent="0.25">
      <c r="B212" s="113" t="s">
        <v>210</v>
      </c>
      <c r="C212" s="109">
        <v>15400</v>
      </c>
      <c r="D212" s="109">
        <v>16700</v>
      </c>
      <c r="E212" s="109">
        <v>17200</v>
      </c>
      <c r="F212" s="109">
        <v>17450</v>
      </c>
      <c r="G212" s="109">
        <v>18250</v>
      </c>
      <c r="H212" s="109">
        <v>18500</v>
      </c>
      <c r="I212" s="109">
        <v>19700</v>
      </c>
      <c r="J212" s="109">
        <v>20850</v>
      </c>
      <c r="K212" s="109">
        <v>22500</v>
      </c>
      <c r="L212" s="104">
        <v>23000</v>
      </c>
      <c r="M212" s="104">
        <v>24050</v>
      </c>
      <c r="N212" s="104">
        <v>25950</v>
      </c>
      <c r="O212" s="104">
        <v>26150</v>
      </c>
      <c r="P212" s="104">
        <v>26150</v>
      </c>
      <c r="Q212" s="104">
        <v>26300</v>
      </c>
      <c r="R212" s="104">
        <v>27550</v>
      </c>
      <c r="S212" s="104">
        <v>27850</v>
      </c>
      <c r="T212" s="104">
        <v>27850</v>
      </c>
      <c r="U212" s="104">
        <v>27850</v>
      </c>
      <c r="V212" s="110">
        <v>29400</v>
      </c>
      <c r="W212" s="105">
        <v>29200</v>
      </c>
      <c r="X212" s="111">
        <v>29400</v>
      </c>
      <c r="Y212" s="111">
        <v>29800</v>
      </c>
      <c r="Z212" s="111">
        <v>29900</v>
      </c>
      <c r="AA212" s="111">
        <v>29800</v>
      </c>
      <c r="AB212" s="111">
        <v>30900</v>
      </c>
      <c r="AC212" s="112">
        <v>31650</v>
      </c>
      <c r="AD212" s="112">
        <v>31950</v>
      </c>
      <c r="AE212" s="112">
        <v>33900</v>
      </c>
      <c r="AF212" s="112">
        <v>34750</v>
      </c>
      <c r="AG212" s="112">
        <v>37500</v>
      </c>
      <c r="AH212" s="117"/>
    </row>
    <row r="213" spans="2:34" ht="15" x14ac:dyDescent="0.25">
      <c r="B213" s="113" t="s">
        <v>211</v>
      </c>
      <c r="C213" s="109">
        <v>13700</v>
      </c>
      <c r="D213" s="109">
        <v>14600</v>
      </c>
      <c r="E213" s="109">
        <v>14950</v>
      </c>
      <c r="F213" s="109">
        <v>15900</v>
      </c>
      <c r="G213" s="109">
        <v>16300</v>
      </c>
      <c r="H213" s="109">
        <v>16300</v>
      </c>
      <c r="I213" s="109">
        <v>17550</v>
      </c>
      <c r="J213" s="109">
        <v>18550</v>
      </c>
      <c r="K213" s="109">
        <v>19650</v>
      </c>
      <c r="L213" s="104">
        <v>19900</v>
      </c>
      <c r="M213" s="104">
        <v>21300</v>
      </c>
      <c r="N213" s="104">
        <v>22500</v>
      </c>
      <c r="O213" s="104">
        <v>22900</v>
      </c>
      <c r="P213" s="104">
        <v>24150</v>
      </c>
      <c r="Q213" s="104">
        <v>24850</v>
      </c>
      <c r="R213" s="104">
        <v>25100</v>
      </c>
      <c r="S213" s="104">
        <v>25700</v>
      </c>
      <c r="T213" s="104">
        <v>25700</v>
      </c>
      <c r="U213" s="104">
        <v>25900</v>
      </c>
      <c r="V213" s="110">
        <v>26850</v>
      </c>
      <c r="W213" s="105">
        <v>27100</v>
      </c>
      <c r="X213" s="111">
        <v>28100</v>
      </c>
      <c r="Y213" s="111">
        <v>28500</v>
      </c>
      <c r="Z213" s="111">
        <v>28500</v>
      </c>
      <c r="AA213" s="111">
        <v>29900</v>
      </c>
      <c r="AB213" s="111">
        <v>30500</v>
      </c>
      <c r="AC213" s="112">
        <v>32000</v>
      </c>
      <c r="AD213" s="112">
        <v>31850</v>
      </c>
      <c r="AE213" s="112">
        <v>34000</v>
      </c>
      <c r="AF213" s="112">
        <v>35000</v>
      </c>
      <c r="AG213" s="112">
        <v>35800</v>
      </c>
      <c r="AH213" s="117"/>
    </row>
    <row r="214" spans="2:34" ht="15" x14ac:dyDescent="0.25">
      <c r="B214" s="113" t="s">
        <v>212</v>
      </c>
      <c r="C214" s="109">
        <v>14100</v>
      </c>
      <c r="D214" s="109">
        <v>15100</v>
      </c>
      <c r="E214" s="109">
        <v>15200</v>
      </c>
      <c r="F214" s="109">
        <v>15900</v>
      </c>
      <c r="G214" s="109">
        <v>16300</v>
      </c>
      <c r="H214" s="109">
        <v>16300</v>
      </c>
      <c r="I214" s="109">
        <v>17550</v>
      </c>
      <c r="J214" s="109">
        <v>18550</v>
      </c>
      <c r="K214" s="109">
        <v>19650</v>
      </c>
      <c r="L214" s="104">
        <v>19900</v>
      </c>
      <c r="M214" s="104">
        <v>21300</v>
      </c>
      <c r="N214" s="104">
        <v>23450</v>
      </c>
      <c r="O214" s="104">
        <v>23450</v>
      </c>
      <c r="P214" s="104">
        <v>24250</v>
      </c>
      <c r="Q214" s="104">
        <v>24850</v>
      </c>
      <c r="R214" s="104">
        <v>25150</v>
      </c>
      <c r="S214" s="104">
        <v>26100</v>
      </c>
      <c r="T214" s="104">
        <v>26100</v>
      </c>
      <c r="U214" s="104">
        <v>26100</v>
      </c>
      <c r="V214" s="110">
        <v>27500</v>
      </c>
      <c r="W214" s="105">
        <v>27450</v>
      </c>
      <c r="X214" s="111">
        <v>28100</v>
      </c>
      <c r="Y214" s="111">
        <v>28500</v>
      </c>
      <c r="Z214" s="111">
        <v>28500</v>
      </c>
      <c r="AA214" s="111">
        <v>29900</v>
      </c>
      <c r="AB214" s="111">
        <v>30500</v>
      </c>
      <c r="AC214" s="112">
        <v>30250</v>
      </c>
      <c r="AD214" s="112">
        <v>31300</v>
      </c>
      <c r="AE214" s="112">
        <v>34000</v>
      </c>
      <c r="AF214" s="112">
        <v>35000</v>
      </c>
      <c r="AG214" s="112">
        <v>35800</v>
      </c>
      <c r="AH214" s="117"/>
    </row>
    <row r="215" spans="2:34" ht="15" x14ac:dyDescent="0.25">
      <c r="B215" s="113" t="s">
        <v>213</v>
      </c>
      <c r="C215" s="109">
        <v>13700</v>
      </c>
      <c r="D215" s="109">
        <v>14600</v>
      </c>
      <c r="E215" s="109">
        <v>14950</v>
      </c>
      <c r="F215" s="109">
        <v>15900</v>
      </c>
      <c r="G215" s="109">
        <v>16300</v>
      </c>
      <c r="H215" s="109">
        <v>16300</v>
      </c>
      <c r="I215" s="109">
        <v>17550</v>
      </c>
      <c r="J215" s="109">
        <v>18550</v>
      </c>
      <c r="K215" s="109">
        <v>19650</v>
      </c>
      <c r="L215" s="104">
        <v>19900</v>
      </c>
      <c r="M215" s="104">
        <v>21300</v>
      </c>
      <c r="N215" s="104">
        <v>22500</v>
      </c>
      <c r="O215" s="104">
        <v>22900</v>
      </c>
      <c r="P215" s="104">
        <v>24150</v>
      </c>
      <c r="Q215" s="104">
        <v>24850</v>
      </c>
      <c r="R215" s="104">
        <v>25100</v>
      </c>
      <c r="S215" s="104">
        <v>25700</v>
      </c>
      <c r="T215" s="104">
        <v>25700</v>
      </c>
      <c r="U215" s="104">
        <v>25900</v>
      </c>
      <c r="V215" s="110">
        <v>26850</v>
      </c>
      <c r="W215" s="105">
        <v>27100</v>
      </c>
      <c r="X215" s="111">
        <v>28100</v>
      </c>
      <c r="Y215" s="111">
        <v>28500</v>
      </c>
      <c r="Z215" s="111">
        <v>28500</v>
      </c>
      <c r="AA215" s="111">
        <v>29900</v>
      </c>
      <c r="AB215" s="111">
        <v>30500</v>
      </c>
      <c r="AC215" s="112">
        <v>30250</v>
      </c>
      <c r="AD215" s="112">
        <v>31300</v>
      </c>
      <c r="AE215" s="112">
        <v>34000</v>
      </c>
      <c r="AF215" s="112">
        <v>35000</v>
      </c>
      <c r="AG215" s="112">
        <v>35800</v>
      </c>
      <c r="AH215" s="117"/>
    </row>
    <row r="216" spans="2:34" ht="15" x14ac:dyDescent="0.25">
      <c r="B216" s="113" t="s">
        <v>214</v>
      </c>
      <c r="C216" s="109">
        <v>13700</v>
      </c>
      <c r="D216" s="109">
        <v>14600</v>
      </c>
      <c r="E216" s="109">
        <v>14950</v>
      </c>
      <c r="F216" s="109">
        <v>15900</v>
      </c>
      <c r="G216" s="109">
        <v>16300</v>
      </c>
      <c r="H216" s="109">
        <v>16300</v>
      </c>
      <c r="I216" s="109">
        <v>17550</v>
      </c>
      <c r="J216" s="109">
        <v>18550</v>
      </c>
      <c r="K216" s="109">
        <v>19650</v>
      </c>
      <c r="L216" s="104">
        <v>19900</v>
      </c>
      <c r="M216" s="104">
        <v>21300</v>
      </c>
      <c r="N216" s="104">
        <v>22500</v>
      </c>
      <c r="O216" s="104">
        <v>22900</v>
      </c>
      <c r="P216" s="104">
        <v>24600</v>
      </c>
      <c r="Q216" s="104">
        <v>24850</v>
      </c>
      <c r="R216" s="104">
        <v>25100</v>
      </c>
      <c r="S216" s="104">
        <v>27850</v>
      </c>
      <c r="T216" s="104">
        <v>27850</v>
      </c>
      <c r="U216" s="104">
        <v>27850</v>
      </c>
      <c r="V216" s="110">
        <v>29400</v>
      </c>
      <c r="W216" s="105">
        <v>29200</v>
      </c>
      <c r="X216" s="111">
        <v>29400</v>
      </c>
      <c r="Y216" s="111">
        <v>29800</v>
      </c>
      <c r="Z216" s="111">
        <v>29900</v>
      </c>
      <c r="AA216" s="111">
        <v>29800</v>
      </c>
      <c r="AB216" s="111">
        <v>30900</v>
      </c>
      <c r="AC216" s="112">
        <v>31650</v>
      </c>
      <c r="AD216" s="112">
        <v>31950</v>
      </c>
      <c r="AE216" s="112">
        <v>33900</v>
      </c>
      <c r="AF216" s="112">
        <v>34750</v>
      </c>
      <c r="AG216" s="112">
        <v>37500</v>
      </c>
      <c r="AH216" s="117"/>
    </row>
    <row r="217" spans="2:34" ht="15" x14ac:dyDescent="0.25">
      <c r="B217" s="113" t="s">
        <v>215</v>
      </c>
      <c r="C217" s="109">
        <v>15300</v>
      </c>
      <c r="D217" s="109">
        <v>16600</v>
      </c>
      <c r="E217" s="109">
        <v>16600</v>
      </c>
      <c r="F217" s="109">
        <v>17450</v>
      </c>
      <c r="G217" s="109">
        <v>18000</v>
      </c>
      <c r="H217" s="109">
        <v>18000</v>
      </c>
      <c r="I217" s="109">
        <v>18200</v>
      </c>
      <c r="J217" s="109">
        <v>18600</v>
      </c>
      <c r="K217" s="109">
        <v>19650</v>
      </c>
      <c r="L217" s="104">
        <v>19900</v>
      </c>
      <c r="M217" s="104">
        <v>21300</v>
      </c>
      <c r="N217" s="104">
        <v>24650</v>
      </c>
      <c r="O217" s="104">
        <v>25650</v>
      </c>
      <c r="P217" s="104">
        <v>25700</v>
      </c>
      <c r="Q217" s="104">
        <v>26650</v>
      </c>
      <c r="R217" s="104">
        <v>26800</v>
      </c>
      <c r="S217" s="104">
        <v>27700</v>
      </c>
      <c r="T217" s="104">
        <v>27700</v>
      </c>
      <c r="U217" s="104">
        <v>27750</v>
      </c>
      <c r="V217" s="110">
        <v>28450</v>
      </c>
      <c r="W217" s="105">
        <v>28400</v>
      </c>
      <c r="X217" s="111">
        <v>29050</v>
      </c>
      <c r="Y217" s="111">
        <v>29450</v>
      </c>
      <c r="Z217" s="111">
        <v>28500</v>
      </c>
      <c r="AA217" s="111">
        <v>29900</v>
      </c>
      <c r="AB217" s="111">
        <v>30500</v>
      </c>
      <c r="AC217" s="112">
        <v>30250</v>
      </c>
      <c r="AD217" s="112">
        <v>31300</v>
      </c>
      <c r="AE217" s="112">
        <v>34000</v>
      </c>
      <c r="AF217" s="112">
        <v>35000</v>
      </c>
      <c r="AG217" s="112">
        <v>35800</v>
      </c>
      <c r="AH217" s="117"/>
    </row>
    <row r="218" spans="2:34" ht="15" x14ac:dyDescent="0.25">
      <c r="B218" s="113" t="s">
        <v>216</v>
      </c>
      <c r="C218" s="109">
        <v>18600</v>
      </c>
      <c r="D218" s="109">
        <v>19400</v>
      </c>
      <c r="E218" s="109">
        <v>19950</v>
      </c>
      <c r="F218" s="109">
        <v>20750</v>
      </c>
      <c r="G218" s="109">
        <v>21350</v>
      </c>
      <c r="H218" s="109">
        <v>21450</v>
      </c>
      <c r="I218" s="109">
        <v>22950</v>
      </c>
      <c r="J218" s="109">
        <v>23750</v>
      </c>
      <c r="K218" s="109">
        <v>24150</v>
      </c>
      <c r="L218" s="104">
        <v>26800</v>
      </c>
      <c r="M218" s="104">
        <v>28100</v>
      </c>
      <c r="N218" s="104">
        <v>31200</v>
      </c>
      <c r="O218" s="104">
        <v>32200</v>
      </c>
      <c r="P218" s="104">
        <v>32200</v>
      </c>
      <c r="Q218" s="104">
        <v>32200</v>
      </c>
      <c r="R218" s="104">
        <v>32650</v>
      </c>
      <c r="S218" s="104">
        <v>33250</v>
      </c>
      <c r="T218" s="104">
        <v>33250</v>
      </c>
      <c r="U218" s="104">
        <v>33550</v>
      </c>
      <c r="V218" s="110">
        <v>34950</v>
      </c>
      <c r="W218" s="105">
        <v>35150</v>
      </c>
      <c r="X218" s="111">
        <v>35300</v>
      </c>
      <c r="Y218" s="111">
        <v>35750</v>
      </c>
      <c r="Z218" s="111">
        <v>36350</v>
      </c>
      <c r="AA218" s="111">
        <v>36500</v>
      </c>
      <c r="AB218" s="111">
        <v>36400</v>
      </c>
      <c r="AC218" s="112">
        <v>36050</v>
      </c>
      <c r="AD218" s="112">
        <v>37500</v>
      </c>
      <c r="AE218" s="112">
        <v>40800</v>
      </c>
      <c r="AF218" s="112">
        <v>43000</v>
      </c>
      <c r="AG218" s="112">
        <v>43500</v>
      </c>
      <c r="AH218" s="117"/>
    </row>
    <row r="219" spans="2:34" ht="15" x14ac:dyDescent="0.25">
      <c r="B219" s="113" t="s">
        <v>217</v>
      </c>
      <c r="C219" s="109">
        <v>13700</v>
      </c>
      <c r="D219" s="109">
        <v>14600</v>
      </c>
      <c r="E219" s="109">
        <v>14950</v>
      </c>
      <c r="F219" s="109">
        <v>15900</v>
      </c>
      <c r="G219" s="109">
        <v>16300</v>
      </c>
      <c r="H219" s="109">
        <v>16300</v>
      </c>
      <c r="I219" s="109">
        <v>17550</v>
      </c>
      <c r="J219" s="109">
        <v>18550</v>
      </c>
      <c r="K219" s="109">
        <v>19650</v>
      </c>
      <c r="L219" s="104">
        <v>19900</v>
      </c>
      <c r="M219" s="104">
        <v>21300</v>
      </c>
      <c r="N219" s="104">
        <v>22500</v>
      </c>
      <c r="O219" s="104">
        <v>22900</v>
      </c>
      <c r="P219" s="104">
        <v>24150</v>
      </c>
      <c r="Q219" s="104">
        <v>24850</v>
      </c>
      <c r="R219" s="104">
        <v>25100</v>
      </c>
      <c r="S219" s="104">
        <v>25700</v>
      </c>
      <c r="T219" s="104">
        <v>25700</v>
      </c>
      <c r="U219" s="104">
        <v>25900</v>
      </c>
      <c r="V219" s="110">
        <v>26850</v>
      </c>
      <c r="W219" s="105">
        <v>27100</v>
      </c>
      <c r="X219" s="111">
        <v>28350</v>
      </c>
      <c r="Y219" s="111">
        <v>28750</v>
      </c>
      <c r="Z219" s="111">
        <v>28500</v>
      </c>
      <c r="AA219" s="111">
        <v>29900</v>
      </c>
      <c r="AB219" s="111">
        <v>30500</v>
      </c>
      <c r="AC219" s="112">
        <v>30250</v>
      </c>
      <c r="AD219" s="112">
        <v>31300</v>
      </c>
      <c r="AE219" s="112">
        <v>34000</v>
      </c>
      <c r="AF219" s="112">
        <v>35000</v>
      </c>
      <c r="AG219" s="112">
        <v>35800</v>
      </c>
      <c r="AH219" s="117"/>
    </row>
    <row r="220" spans="2:34" ht="15" x14ac:dyDescent="0.25">
      <c r="B220" s="113" t="s">
        <v>218</v>
      </c>
      <c r="C220" s="109">
        <v>13700</v>
      </c>
      <c r="D220" s="109">
        <v>14600</v>
      </c>
      <c r="E220" s="109">
        <v>14950</v>
      </c>
      <c r="F220" s="109">
        <v>16300</v>
      </c>
      <c r="G220" s="109">
        <v>16300</v>
      </c>
      <c r="H220" s="109">
        <v>16650</v>
      </c>
      <c r="I220" s="109">
        <v>17650</v>
      </c>
      <c r="J220" s="109">
        <v>18550</v>
      </c>
      <c r="K220" s="109">
        <v>19650</v>
      </c>
      <c r="L220" s="104">
        <v>19900</v>
      </c>
      <c r="M220" s="104">
        <v>21300</v>
      </c>
      <c r="N220" s="104">
        <v>22900</v>
      </c>
      <c r="O220" s="104">
        <v>22900</v>
      </c>
      <c r="P220" s="104">
        <v>24600</v>
      </c>
      <c r="Q220" s="104">
        <v>24950</v>
      </c>
      <c r="R220" s="104">
        <v>25250</v>
      </c>
      <c r="S220" s="104">
        <v>26000</v>
      </c>
      <c r="T220" s="104">
        <v>26000</v>
      </c>
      <c r="U220" s="104">
        <v>26250</v>
      </c>
      <c r="V220" s="110">
        <v>26950</v>
      </c>
      <c r="W220" s="105">
        <v>27200</v>
      </c>
      <c r="X220" s="111">
        <v>28100</v>
      </c>
      <c r="Y220" s="111">
        <v>28500</v>
      </c>
      <c r="Z220" s="111">
        <v>28900</v>
      </c>
      <c r="AA220" s="111">
        <v>30300</v>
      </c>
      <c r="AB220" s="111">
        <v>32100</v>
      </c>
      <c r="AC220" s="112">
        <v>31250</v>
      </c>
      <c r="AD220" s="112">
        <v>32200</v>
      </c>
      <c r="AE220" s="112">
        <v>34000</v>
      </c>
      <c r="AF220" s="112">
        <v>35000</v>
      </c>
      <c r="AG220" s="112">
        <v>36300</v>
      </c>
      <c r="AH220" s="117"/>
    </row>
    <row r="221" spans="2:34" ht="15" x14ac:dyDescent="0.25">
      <c r="B221" s="113" t="s">
        <v>219</v>
      </c>
      <c r="C221" s="109">
        <v>13700</v>
      </c>
      <c r="D221" s="109">
        <v>14600</v>
      </c>
      <c r="E221" s="109">
        <v>14950</v>
      </c>
      <c r="F221" s="109">
        <v>15900</v>
      </c>
      <c r="G221" s="109">
        <v>16300</v>
      </c>
      <c r="H221" s="109">
        <v>16300</v>
      </c>
      <c r="I221" s="109">
        <v>17550</v>
      </c>
      <c r="J221" s="109">
        <v>18550</v>
      </c>
      <c r="K221" s="109">
        <v>19650</v>
      </c>
      <c r="L221" s="104">
        <v>19900</v>
      </c>
      <c r="M221" s="104">
        <v>21300</v>
      </c>
      <c r="N221" s="104">
        <v>22500</v>
      </c>
      <c r="O221" s="104">
        <v>22900</v>
      </c>
      <c r="P221" s="104">
        <v>24150</v>
      </c>
      <c r="Q221" s="104">
        <v>24850</v>
      </c>
      <c r="R221" s="104">
        <v>25100</v>
      </c>
      <c r="S221" s="104">
        <v>25700</v>
      </c>
      <c r="T221" s="104">
        <v>25700</v>
      </c>
      <c r="U221" s="104">
        <v>25900</v>
      </c>
      <c r="V221" s="110">
        <v>26850</v>
      </c>
      <c r="W221" s="105">
        <v>27100</v>
      </c>
      <c r="X221" s="111">
        <v>28100</v>
      </c>
      <c r="Y221" s="111">
        <v>28500</v>
      </c>
      <c r="Z221" s="111">
        <v>28500</v>
      </c>
      <c r="AA221" s="111">
        <v>29900</v>
      </c>
      <c r="AB221" s="111">
        <v>30500</v>
      </c>
      <c r="AC221" s="112">
        <v>30250</v>
      </c>
      <c r="AD221" s="112">
        <v>31300</v>
      </c>
      <c r="AE221" s="112">
        <v>34000</v>
      </c>
      <c r="AF221" s="112">
        <v>35000</v>
      </c>
      <c r="AG221" s="112">
        <v>35800</v>
      </c>
      <c r="AH221" s="117"/>
    </row>
    <row r="222" spans="2:34" ht="15" x14ac:dyDescent="0.25">
      <c r="B222" s="113" t="s">
        <v>220</v>
      </c>
      <c r="C222" s="109">
        <v>13700</v>
      </c>
      <c r="D222" s="109">
        <v>14600</v>
      </c>
      <c r="E222" s="109">
        <v>14950</v>
      </c>
      <c r="F222" s="109">
        <v>15900</v>
      </c>
      <c r="G222" s="109">
        <v>16300</v>
      </c>
      <c r="H222" s="109">
        <v>16300</v>
      </c>
      <c r="I222" s="109">
        <v>17550</v>
      </c>
      <c r="J222" s="109">
        <v>18550</v>
      </c>
      <c r="K222" s="109">
        <v>19650</v>
      </c>
      <c r="L222" s="104">
        <v>19900</v>
      </c>
      <c r="M222" s="104">
        <v>21300</v>
      </c>
      <c r="N222" s="104">
        <v>22500</v>
      </c>
      <c r="O222" s="104">
        <v>22900</v>
      </c>
      <c r="P222" s="104">
        <v>24150</v>
      </c>
      <c r="Q222" s="104">
        <v>24850</v>
      </c>
      <c r="R222" s="104">
        <v>25100</v>
      </c>
      <c r="S222" s="104">
        <v>25700</v>
      </c>
      <c r="T222" s="104">
        <v>25700</v>
      </c>
      <c r="U222" s="104">
        <v>25900</v>
      </c>
      <c r="V222" s="110">
        <v>26850</v>
      </c>
      <c r="W222" s="105">
        <v>27100</v>
      </c>
      <c r="X222" s="111">
        <v>28100</v>
      </c>
      <c r="Y222" s="111">
        <v>28500</v>
      </c>
      <c r="Z222" s="111">
        <v>28500</v>
      </c>
      <c r="AA222" s="111">
        <v>29900</v>
      </c>
      <c r="AB222" s="111">
        <v>30900</v>
      </c>
      <c r="AC222" s="112">
        <v>30250</v>
      </c>
      <c r="AD222" s="112">
        <v>31300</v>
      </c>
      <c r="AE222" s="112">
        <v>34000</v>
      </c>
      <c r="AF222" s="112">
        <v>35000</v>
      </c>
      <c r="AG222" s="112">
        <v>35800</v>
      </c>
      <c r="AH222" s="117"/>
    </row>
    <row r="223" spans="2:34" ht="15" x14ac:dyDescent="0.25">
      <c r="B223" s="113" t="s">
        <v>221</v>
      </c>
      <c r="C223" s="109">
        <v>13700</v>
      </c>
      <c r="D223" s="109">
        <v>14600</v>
      </c>
      <c r="E223" s="109">
        <v>14950</v>
      </c>
      <c r="F223" s="109">
        <v>15900</v>
      </c>
      <c r="G223" s="109">
        <v>16300</v>
      </c>
      <c r="H223" s="109">
        <v>16300</v>
      </c>
      <c r="I223" s="109">
        <v>17550</v>
      </c>
      <c r="J223" s="109">
        <v>18550</v>
      </c>
      <c r="K223" s="109">
        <v>19650</v>
      </c>
      <c r="L223" s="104">
        <v>19900</v>
      </c>
      <c r="M223" s="104">
        <v>21300</v>
      </c>
      <c r="N223" s="104">
        <v>22500</v>
      </c>
      <c r="O223" s="104">
        <v>22900</v>
      </c>
      <c r="P223" s="104">
        <v>24150</v>
      </c>
      <c r="Q223" s="104">
        <v>24850</v>
      </c>
      <c r="R223" s="104">
        <v>25100</v>
      </c>
      <c r="S223" s="104">
        <v>25700</v>
      </c>
      <c r="T223" s="104">
        <v>25700</v>
      </c>
      <c r="U223" s="104">
        <v>25900</v>
      </c>
      <c r="V223" s="110">
        <v>26850</v>
      </c>
      <c r="W223" s="105">
        <v>27100</v>
      </c>
      <c r="X223" s="111">
        <v>28100</v>
      </c>
      <c r="Y223" s="111">
        <v>28500</v>
      </c>
      <c r="Z223" s="111">
        <v>28500</v>
      </c>
      <c r="AA223" s="111">
        <v>29900</v>
      </c>
      <c r="AB223" s="111">
        <v>30500</v>
      </c>
      <c r="AC223" s="112">
        <v>30250</v>
      </c>
      <c r="AD223" s="112">
        <v>31300</v>
      </c>
      <c r="AE223" s="112">
        <v>34000</v>
      </c>
      <c r="AF223" s="112">
        <v>35000</v>
      </c>
      <c r="AG223" s="112">
        <v>35800</v>
      </c>
      <c r="AH223" s="117"/>
    </row>
    <row r="224" spans="2:34" ht="15" x14ac:dyDescent="0.25">
      <c r="B224" s="113" t="s">
        <v>222</v>
      </c>
      <c r="C224" s="109">
        <v>13850</v>
      </c>
      <c r="D224" s="109">
        <v>14600</v>
      </c>
      <c r="E224" s="109">
        <v>14950</v>
      </c>
      <c r="F224" s="109">
        <v>16100</v>
      </c>
      <c r="G224" s="109">
        <v>16300</v>
      </c>
      <c r="H224" s="109">
        <v>16300</v>
      </c>
      <c r="I224" s="109">
        <v>17800</v>
      </c>
      <c r="J224" s="109">
        <v>18550</v>
      </c>
      <c r="K224" s="109">
        <v>19650</v>
      </c>
      <c r="L224" s="104">
        <v>19900</v>
      </c>
      <c r="M224" s="104">
        <v>21300</v>
      </c>
      <c r="N224" s="104">
        <v>22500</v>
      </c>
      <c r="O224" s="104">
        <v>23200</v>
      </c>
      <c r="P224" s="104">
        <v>24550</v>
      </c>
      <c r="Q224" s="104">
        <v>25750</v>
      </c>
      <c r="R224" s="104">
        <v>25750</v>
      </c>
      <c r="S224" s="104">
        <v>26700</v>
      </c>
      <c r="T224" s="104">
        <v>26700</v>
      </c>
      <c r="U224" s="104">
        <v>26700</v>
      </c>
      <c r="V224" s="110">
        <v>27800</v>
      </c>
      <c r="W224" s="105">
        <v>27850</v>
      </c>
      <c r="X224" s="111">
        <v>28450</v>
      </c>
      <c r="Y224" s="111">
        <v>28850</v>
      </c>
      <c r="Z224" s="111">
        <v>28700</v>
      </c>
      <c r="AA224" s="111">
        <v>30000</v>
      </c>
      <c r="AB224" s="111">
        <v>30900</v>
      </c>
      <c r="AC224" s="112">
        <v>31550</v>
      </c>
      <c r="AD224" s="112">
        <v>31750</v>
      </c>
      <c r="AE224" s="112">
        <v>34000</v>
      </c>
      <c r="AF224" s="112">
        <v>35000</v>
      </c>
      <c r="AG224" s="112">
        <v>35800</v>
      </c>
      <c r="AH224" s="117"/>
    </row>
    <row r="225" spans="2:34" ht="15" x14ac:dyDescent="0.25">
      <c r="B225" s="113" t="s">
        <v>223</v>
      </c>
      <c r="C225" s="109">
        <v>13700</v>
      </c>
      <c r="D225" s="109">
        <v>14600</v>
      </c>
      <c r="E225" s="109">
        <v>14950</v>
      </c>
      <c r="F225" s="109">
        <v>15900</v>
      </c>
      <c r="G225" s="109">
        <v>16300</v>
      </c>
      <c r="H225" s="109">
        <v>16300</v>
      </c>
      <c r="I225" s="109">
        <v>17550</v>
      </c>
      <c r="J225" s="109">
        <v>18550</v>
      </c>
      <c r="K225" s="109">
        <v>19650</v>
      </c>
      <c r="L225" s="104">
        <v>19900</v>
      </c>
      <c r="M225" s="104">
        <v>21300</v>
      </c>
      <c r="N225" s="104">
        <v>22500</v>
      </c>
      <c r="O225" s="104">
        <v>22900</v>
      </c>
      <c r="P225" s="104">
        <v>24150</v>
      </c>
      <c r="Q225" s="104">
        <v>24850</v>
      </c>
      <c r="R225" s="104">
        <v>25100</v>
      </c>
      <c r="S225" s="104">
        <v>25700</v>
      </c>
      <c r="T225" s="104">
        <v>25700</v>
      </c>
      <c r="U225" s="104">
        <v>25900</v>
      </c>
      <c r="V225" s="110">
        <v>26850</v>
      </c>
      <c r="W225" s="105">
        <v>27100</v>
      </c>
      <c r="X225" s="111">
        <v>28100</v>
      </c>
      <c r="Y225" s="111">
        <v>28500</v>
      </c>
      <c r="Z225" s="111">
        <v>28500</v>
      </c>
      <c r="AA225" s="111">
        <v>29900</v>
      </c>
      <c r="AB225" s="111">
        <v>30500</v>
      </c>
      <c r="AC225" s="112">
        <v>30250</v>
      </c>
      <c r="AD225" s="112">
        <v>31300</v>
      </c>
      <c r="AE225" s="112">
        <v>34850</v>
      </c>
      <c r="AF225" s="112">
        <v>37200</v>
      </c>
      <c r="AG225" s="112">
        <v>36100</v>
      </c>
      <c r="AH225" s="117"/>
    </row>
    <row r="226" spans="2:34" ht="15" x14ac:dyDescent="0.25">
      <c r="B226" s="113" t="s">
        <v>224</v>
      </c>
      <c r="C226" s="109">
        <v>13700</v>
      </c>
      <c r="D226" s="109">
        <v>14600</v>
      </c>
      <c r="E226" s="109">
        <v>14950</v>
      </c>
      <c r="F226" s="109">
        <v>15900</v>
      </c>
      <c r="G226" s="109">
        <v>16300</v>
      </c>
      <c r="H226" s="109">
        <v>16300</v>
      </c>
      <c r="I226" s="109">
        <v>17550</v>
      </c>
      <c r="J226" s="109">
        <v>18550</v>
      </c>
      <c r="K226" s="109">
        <v>19650</v>
      </c>
      <c r="L226" s="104">
        <v>19900</v>
      </c>
      <c r="M226" s="104">
        <v>21300</v>
      </c>
      <c r="N226" s="104">
        <v>22500</v>
      </c>
      <c r="O226" s="104">
        <v>22900</v>
      </c>
      <c r="P226" s="104">
        <v>24150</v>
      </c>
      <c r="Q226" s="104">
        <v>24850</v>
      </c>
      <c r="R226" s="104">
        <v>25100</v>
      </c>
      <c r="S226" s="104">
        <v>25700</v>
      </c>
      <c r="T226" s="104">
        <v>25700</v>
      </c>
      <c r="U226" s="104">
        <v>25900</v>
      </c>
      <c r="V226" s="110">
        <v>26850</v>
      </c>
      <c r="W226" s="105">
        <v>27100</v>
      </c>
      <c r="X226" s="111">
        <v>28100</v>
      </c>
      <c r="Y226" s="111">
        <v>28500</v>
      </c>
      <c r="Z226" s="111">
        <v>28500</v>
      </c>
      <c r="AA226" s="111">
        <v>29900</v>
      </c>
      <c r="AB226" s="111">
        <v>30500</v>
      </c>
      <c r="AC226" s="112">
        <v>30250</v>
      </c>
      <c r="AD226" s="112">
        <v>31300</v>
      </c>
      <c r="AE226" s="112">
        <v>34000</v>
      </c>
      <c r="AF226" s="112">
        <v>35000</v>
      </c>
      <c r="AG226" s="112">
        <v>35800</v>
      </c>
      <c r="AH226" s="117"/>
    </row>
    <row r="227" spans="2:34" ht="15" x14ac:dyDescent="0.25">
      <c r="B227" s="113" t="s">
        <v>225</v>
      </c>
      <c r="C227" s="109">
        <v>13700</v>
      </c>
      <c r="D227" s="109">
        <v>14600</v>
      </c>
      <c r="E227" s="109">
        <v>14950</v>
      </c>
      <c r="F227" s="109">
        <v>16750</v>
      </c>
      <c r="G227" s="109">
        <v>16500</v>
      </c>
      <c r="H227" s="109">
        <v>16750</v>
      </c>
      <c r="I227" s="109">
        <v>17550</v>
      </c>
      <c r="J227" s="109">
        <v>18550</v>
      </c>
      <c r="K227" s="109">
        <v>19650</v>
      </c>
      <c r="L227" s="104">
        <v>19900</v>
      </c>
      <c r="M227" s="104">
        <v>21300</v>
      </c>
      <c r="N227" s="104">
        <v>22500</v>
      </c>
      <c r="O227" s="104">
        <v>22900</v>
      </c>
      <c r="P227" s="104">
        <v>24750</v>
      </c>
      <c r="Q227" s="104">
        <v>26900</v>
      </c>
      <c r="R227" s="104">
        <v>26900</v>
      </c>
      <c r="S227" s="104">
        <v>26900</v>
      </c>
      <c r="T227" s="104">
        <v>26900</v>
      </c>
      <c r="U227" s="104">
        <v>26900</v>
      </c>
      <c r="V227" s="110">
        <v>27550</v>
      </c>
      <c r="W227" s="105">
        <v>27800</v>
      </c>
      <c r="X227" s="111">
        <v>28100</v>
      </c>
      <c r="Y227" s="111">
        <v>28500</v>
      </c>
      <c r="Z227" s="111">
        <v>28500</v>
      </c>
      <c r="AA227" s="111">
        <v>29900</v>
      </c>
      <c r="AB227" s="111">
        <v>30500</v>
      </c>
      <c r="AC227" s="112">
        <v>30250</v>
      </c>
      <c r="AD227" s="112">
        <v>32150</v>
      </c>
      <c r="AE227" s="112">
        <v>34000</v>
      </c>
      <c r="AF227" s="112">
        <v>37400</v>
      </c>
      <c r="AG227" s="112">
        <v>40350</v>
      </c>
      <c r="AH227" s="117"/>
    </row>
    <row r="228" spans="2:34" ht="15" x14ac:dyDescent="0.25">
      <c r="B228" s="113" t="s">
        <v>226</v>
      </c>
      <c r="C228" s="109">
        <v>13700</v>
      </c>
      <c r="D228" s="109">
        <v>14600</v>
      </c>
      <c r="E228" s="109">
        <v>14950</v>
      </c>
      <c r="F228" s="109">
        <v>15900</v>
      </c>
      <c r="G228" s="109">
        <v>16300</v>
      </c>
      <c r="H228" s="109">
        <v>16300</v>
      </c>
      <c r="I228" s="109">
        <v>17550</v>
      </c>
      <c r="J228" s="109">
        <v>18550</v>
      </c>
      <c r="K228" s="109">
        <v>19650</v>
      </c>
      <c r="L228" s="104">
        <v>19900</v>
      </c>
      <c r="M228" s="104">
        <v>21300</v>
      </c>
      <c r="N228" s="104">
        <v>22500</v>
      </c>
      <c r="O228" s="104">
        <v>22900</v>
      </c>
      <c r="P228" s="104">
        <v>24150</v>
      </c>
      <c r="Q228" s="104">
        <v>24850</v>
      </c>
      <c r="R228" s="104">
        <v>25100</v>
      </c>
      <c r="S228" s="104">
        <v>25700</v>
      </c>
      <c r="T228" s="104">
        <v>25700</v>
      </c>
      <c r="U228" s="104">
        <v>25900</v>
      </c>
      <c r="V228" s="110">
        <v>26850</v>
      </c>
      <c r="W228" s="105">
        <v>27100</v>
      </c>
      <c r="X228" s="111">
        <v>28100</v>
      </c>
      <c r="Y228" s="111">
        <v>28500</v>
      </c>
      <c r="Z228" s="111">
        <v>28500</v>
      </c>
      <c r="AA228" s="111">
        <v>29900</v>
      </c>
      <c r="AB228" s="111">
        <v>30500</v>
      </c>
      <c r="AC228" s="112">
        <v>30250</v>
      </c>
      <c r="AD228" s="112">
        <v>31300</v>
      </c>
      <c r="AE228" s="112">
        <v>34000</v>
      </c>
      <c r="AF228" s="112">
        <v>35000</v>
      </c>
      <c r="AG228" s="112">
        <v>35800</v>
      </c>
      <c r="AH228" s="117"/>
    </row>
    <row r="229" spans="2:34" ht="15" x14ac:dyDescent="0.25">
      <c r="B229" s="113" t="s">
        <v>227</v>
      </c>
      <c r="C229" s="109">
        <v>13700</v>
      </c>
      <c r="D229" s="109">
        <v>14600</v>
      </c>
      <c r="E229" s="109">
        <v>14950</v>
      </c>
      <c r="F229" s="109">
        <v>15900</v>
      </c>
      <c r="G229" s="109">
        <v>16300</v>
      </c>
      <c r="H229" s="109">
        <v>16300</v>
      </c>
      <c r="I229" s="109">
        <v>17550</v>
      </c>
      <c r="J229" s="109">
        <v>18550</v>
      </c>
      <c r="K229" s="109">
        <v>19650</v>
      </c>
      <c r="L229" s="104">
        <v>19900</v>
      </c>
      <c r="M229" s="104">
        <v>21300</v>
      </c>
      <c r="N229" s="104">
        <v>22500</v>
      </c>
      <c r="O229" s="104">
        <v>22900</v>
      </c>
      <c r="P229" s="104">
        <v>24150</v>
      </c>
      <c r="Q229" s="104">
        <v>24850</v>
      </c>
      <c r="R229" s="104">
        <v>25100</v>
      </c>
      <c r="S229" s="104">
        <v>25700</v>
      </c>
      <c r="T229" s="104">
        <v>25700</v>
      </c>
      <c r="U229" s="104">
        <v>25900</v>
      </c>
      <c r="V229" s="110">
        <v>26850</v>
      </c>
      <c r="W229" s="105">
        <v>27100</v>
      </c>
      <c r="X229" s="111">
        <v>28100</v>
      </c>
      <c r="Y229" s="111">
        <v>28500</v>
      </c>
      <c r="Z229" s="111">
        <v>28500</v>
      </c>
      <c r="AA229" s="111">
        <v>29900</v>
      </c>
      <c r="AB229" s="111">
        <v>30500</v>
      </c>
      <c r="AC229" s="112">
        <v>30250</v>
      </c>
      <c r="AD229" s="112">
        <v>31300</v>
      </c>
      <c r="AE229" s="112">
        <v>34000</v>
      </c>
      <c r="AF229" s="112">
        <v>35000</v>
      </c>
      <c r="AG229" s="112">
        <v>35800</v>
      </c>
      <c r="AH229" s="117"/>
    </row>
    <row r="230" spans="2:34" ht="15" x14ac:dyDescent="0.25">
      <c r="B230" s="113" t="s">
        <v>228</v>
      </c>
      <c r="C230" s="109">
        <v>16400</v>
      </c>
      <c r="D230" s="109">
        <v>17350</v>
      </c>
      <c r="E230" s="109">
        <v>18200</v>
      </c>
      <c r="F230" s="109">
        <v>17650</v>
      </c>
      <c r="G230" s="109">
        <v>18450</v>
      </c>
      <c r="H230" s="109">
        <v>18450</v>
      </c>
      <c r="I230" s="109">
        <v>18850</v>
      </c>
      <c r="J230" s="109">
        <v>19250</v>
      </c>
      <c r="K230" s="109">
        <v>22300</v>
      </c>
      <c r="L230" s="104">
        <v>22650</v>
      </c>
      <c r="M230" s="104">
        <v>24050</v>
      </c>
      <c r="N230" s="104">
        <v>25250</v>
      </c>
      <c r="O230" s="104">
        <v>25250</v>
      </c>
      <c r="P230" s="104">
        <v>25250</v>
      </c>
      <c r="Q230" s="104">
        <v>26150</v>
      </c>
      <c r="R230" s="104">
        <v>26400</v>
      </c>
      <c r="S230" s="104">
        <v>27250</v>
      </c>
      <c r="T230" s="104">
        <v>27250</v>
      </c>
      <c r="U230" s="104">
        <v>27350</v>
      </c>
      <c r="V230" s="110">
        <v>27600</v>
      </c>
      <c r="W230" s="105">
        <v>27650</v>
      </c>
      <c r="X230" s="111">
        <v>28200</v>
      </c>
      <c r="Y230" s="111">
        <v>28550</v>
      </c>
      <c r="Z230" s="111">
        <v>28950</v>
      </c>
      <c r="AA230" s="111">
        <v>30000</v>
      </c>
      <c r="AB230" s="111">
        <v>30500</v>
      </c>
      <c r="AC230" s="112">
        <v>30250</v>
      </c>
      <c r="AD230" s="112">
        <v>31300</v>
      </c>
      <c r="AE230" s="112">
        <v>34000</v>
      </c>
      <c r="AF230" s="112">
        <v>35000</v>
      </c>
      <c r="AG230" s="112">
        <v>35800</v>
      </c>
      <c r="AH230" s="117"/>
    </row>
    <row r="231" spans="2:34" ht="15" x14ac:dyDescent="0.25">
      <c r="B231" s="113" t="s">
        <v>229</v>
      </c>
      <c r="C231" s="109">
        <v>14950</v>
      </c>
      <c r="D231" s="109">
        <v>15800</v>
      </c>
      <c r="E231" s="109">
        <v>16600</v>
      </c>
      <c r="F231" s="109">
        <v>16550</v>
      </c>
      <c r="G231" s="109">
        <v>16300</v>
      </c>
      <c r="H231" s="109">
        <v>16300</v>
      </c>
      <c r="I231" s="109">
        <v>17650</v>
      </c>
      <c r="J231" s="109">
        <v>18550</v>
      </c>
      <c r="K231" s="109">
        <v>19650</v>
      </c>
      <c r="L231" s="104">
        <v>19900</v>
      </c>
      <c r="M231" s="104">
        <v>21300</v>
      </c>
      <c r="N231" s="104">
        <v>23850</v>
      </c>
      <c r="O231" s="104">
        <v>24100</v>
      </c>
      <c r="P231" s="104">
        <v>26650</v>
      </c>
      <c r="Q231" s="104">
        <v>26650</v>
      </c>
      <c r="R231" s="104">
        <v>27350</v>
      </c>
      <c r="S231" s="104">
        <v>28350</v>
      </c>
      <c r="T231" s="104">
        <v>28350</v>
      </c>
      <c r="U231" s="104">
        <v>28550</v>
      </c>
      <c r="V231" s="110">
        <v>29450</v>
      </c>
      <c r="W231" s="105">
        <v>29750</v>
      </c>
      <c r="X231" s="111">
        <v>30300</v>
      </c>
      <c r="Y231" s="111">
        <v>30750</v>
      </c>
      <c r="Z231" s="111">
        <v>30500</v>
      </c>
      <c r="AA231" s="111">
        <v>31650</v>
      </c>
      <c r="AB231" s="111">
        <v>32800</v>
      </c>
      <c r="AC231" s="112">
        <v>31700</v>
      </c>
      <c r="AD231" s="112">
        <v>33850</v>
      </c>
      <c r="AE231" s="112">
        <v>35750</v>
      </c>
      <c r="AF231" s="112">
        <v>37850</v>
      </c>
      <c r="AG231" s="112">
        <v>40100</v>
      </c>
      <c r="AH231" s="117"/>
    </row>
    <row r="232" spans="2:34" ht="15" x14ac:dyDescent="0.25">
      <c r="B232" s="113" t="s">
        <v>230</v>
      </c>
      <c r="C232" s="109">
        <v>13700</v>
      </c>
      <c r="D232" s="109">
        <v>14600</v>
      </c>
      <c r="E232" s="109">
        <v>14950</v>
      </c>
      <c r="F232" s="109">
        <v>15900</v>
      </c>
      <c r="G232" s="109">
        <v>16300</v>
      </c>
      <c r="H232" s="109">
        <v>16300</v>
      </c>
      <c r="I232" s="109">
        <v>17550</v>
      </c>
      <c r="J232" s="109">
        <v>18550</v>
      </c>
      <c r="K232" s="109">
        <v>19650</v>
      </c>
      <c r="L232" s="104">
        <v>19900</v>
      </c>
      <c r="M232" s="104">
        <v>21300</v>
      </c>
      <c r="N232" s="104">
        <v>22500</v>
      </c>
      <c r="O232" s="104">
        <v>22900</v>
      </c>
      <c r="P232" s="104">
        <v>24150</v>
      </c>
      <c r="Q232" s="104">
        <v>24850</v>
      </c>
      <c r="R232" s="104">
        <v>25100</v>
      </c>
      <c r="S232" s="104">
        <v>25700</v>
      </c>
      <c r="T232" s="104">
        <v>25700</v>
      </c>
      <c r="U232" s="104">
        <v>25900</v>
      </c>
      <c r="V232" s="110">
        <v>26850</v>
      </c>
      <c r="W232" s="105">
        <v>27100</v>
      </c>
      <c r="X232" s="111">
        <v>28100</v>
      </c>
      <c r="Y232" s="111">
        <v>28500</v>
      </c>
      <c r="Z232" s="111">
        <v>28500</v>
      </c>
      <c r="AA232" s="111">
        <v>29900</v>
      </c>
      <c r="AB232" s="111">
        <v>30500</v>
      </c>
      <c r="AC232" s="112">
        <v>30250</v>
      </c>
      <c r="AD232" s="112">
        <v>31300</v>
      </c>
      <c r="AE232" s="112">
        <v>34000</v>
      </c>
      <c r="AF232" s="112">
        <v>35000</v>
      </c>
      <c r="AG232" s="112">
        <v>35800</v>
      </c>
      <c r="AH232" s="117"/>
    </row>
    <row r="233" spans="2:34" ht="15" x14ac:dyDescent="0.25">
      <c r="B233" s="113" t="s">
        <v>231</v>
      </c>
      <c r="C233" s="109">
        <v>13700</v>
      </c>
      <c r="D233" s="109">
        <v>14600</v>
      </c>
      <c r="E233" s="109">
        <v>14950</v>
      </c>
      <c r="F233" s="109">
        <v>15900</v>
      </c>
      <c r="G233" s="109">
        <v>16300</v>
      </c>
      <c r="H233" s="109">
        <v>16300</v>
      </c>
      <c r="I233" s="109">
        <v>17550</v>
      </c>
      <c r="J233" s="109">
        <v>18550</v>
      </c>
      <c r="K233" s="109">
        <v>19650</v>
      </c>
      <c r="L233" s="104">
        <v>19900</v>
      </c>
      <c r="M233" s="104">
        <v>21300</v>
      </c>
      <c r="N233" s="104">
        <v>22500</v>
      </c>
      <c r="O233" s="104">
        <v>22900</v>
      </c>
      <c r="P233" s="104">
        <v>24150</v>
      </c>
      <c r="Q233" s="104">
        <v>24850</v>
      </c>
      <c r="R233" s="104">
        <v>25100</v>
      </c>
      <c r="S233" s="104">
        <v>25700</v>
      </c>
      <c r="T233" s="104">
        <v>25700</v>
      </c>
      <c r="U233" s="104">
        <v>25900</v>
      </c>
      <c r="V233" s="110">
        <v>26850</v>
      </c>
      <c r="W233" s="105">
        <v>27100</v>
      </c>
      <c r="X233" s="111">
        <v>28100</v>
      </c>
      <c r="Y233" s="111">
        <v>28500</v>
      </c>
      <c r="Z233" s="111">
        <v>28500</v>
      </c>
      <c r="AA233" s="111">
        <v>29900</v>
      </c>
      <c r="AB233" s="111">
        <v>30500</v>
      </c>
      <c r="AC233" s="112">
        <v>30250</v>
      </c>
      <c r="AD233" s="112">
        <v>31300</v>
      </c>
      <c r="AE233" s="112">
        <v>34000</v>
      </c>
      <c r="AF233" s="112">
        <v>35000</v>
      </c>
      <c r="AG233" s="112">
        <v>35800</v>
      </c>
      <c r="AH233" s="117"/>
    </row>
    <row r="234" spans="2:34" ht="15" x14ac:dyDescent="0.25">
      <c r="B234" s="113" t="s">
        <v>232</v>
      </c>
      <c r="C234" s="109">
        <v>13700</v>
      </c>
      <c r="D234" s="109">
        <v>14600</v>
      </c>
      <c r="E234" s="109">
        <v>14950</v>
      </c>
      <c r="F234" s="109">
        <v>15900</v>
      </c>
      <c r="G234" s="109">
        <v>16300</v>
      </c>
      <c r="H234" s="109">
        <v>16300</v>
      </c>
      <c r="I234" s="109">
        <v>17550</v>
      </c>
      <c r="J234" s="109">
        <v>18550</v>
      </c>
      <c r="K234" s="109">
        <v>19650</v>
      </c>
      <c r="L234" s="104">
        <v>19900</v>
      </c>
      <c r="M234" s="104">
        <v>21300</v>
      </c>
      <c r="N234" s="104">
        <v>22500</v>
      </c>
      <c r="O234" s="104">
        <v>22900</v>
      </c>
      <c r="P234" s="104">
        <v>24150</v>
      </c>
      <c r="Q234" s="104">
        <v>24850</v>
      </c>
      <c r="R234" s="104">
        <v>25100</v>
      </c>
      <c r="S234" s="104">
        <v>25700</v>
      </c>
      <c r="T234" s="104">
        <v>25700</v>
      </c>
      <c r="U234" s="104">
        <v>25900</v>
      </c>
      <c r="V234" s="110">
        <v>26850</v>
      </c>
      <c r="W234" s="105">
        <v>27100</v>
      </c>
      <c r="X234" s="111">
        <v>28100</v>
      </c>
      <c r="Y234" s="111">
        <v>28500</v>
      </c>
      <c r="Z234" s="111">
        <v>28500</v>
      </c>
      <c r="AA234" s="111">
        <v>29900</v>
      </c>
      <c r="AB234" s="111">
        <v>30500</v>
      </c>
      <c r="AC234" s="112">
        <v>30250</v>
      </c>
      <c r="AD234" s="112">
        <v>31300</v>
      </c>
      <c r="AE234" s="112">
        <v>34000</v>
      </c>
      <c r="AF234" s="112">
        <v>35000</v>
      </c>
      <c r="AG234" s="112">
        <v>35800</v>
      </c>
      <c r="AH234" s="117"/>
    </row>
    <row r="235" spans="2:34" ht="15" x14ac:dyDescent="0.25">
      <c r="B235" s="113" t="s">
        <v>233</v>
      </c>
      <c r="C235" s="109">
        <v>13700</v>
      </c>
      <c r="D235" s="109">
        <v>14600</v>
      </c>
      <c r="E235" s="109">
        <v>14950</v>
      </c>
      <c r="F235" s="109">
        <v>15900</v>
      </c>
      <c r="G235" s="109">
        <v>16300</v>
      </c>
      <c r="H235" s="109">
        <v>16300</v>
      </c>
      <c r="I235" s="109">
        <v>17550</v>
      </c>
      <c r="J235" s="109">
        <v>18550</v>
      </c>
      <c r="K235" s="109">
        <v>19650</v>
      </c>
      <c r="L235" s="104">
        <v>19900</v>
      </c>
      <c r="M235" s="104">
        <v>21300</v>
      </c>
      <c r="N235" s="104">
        <v>22500</v>
      </c>
      <c r="O235" s="104">
        <v>22900</v>
      </c>
      <c r="P235" s="104">
        <v>24150</v>
      </c>
      <c r="Q235" s="104">
        <v>24850</v>
      </c>
      <c r="R235" s="104">
        <v>25100</v>
      </c>
      <c r="S235" s="104">
        <v>25700</v>
      </c>
      <c r="T235" s="104">
        <v>25700</v>
      </c>
      <c r="U235" s="104">
        <v>25900</v>
      </c>
      <c r="V235" s="110">
        <v>26850</v>
      </c>
      <c r="W235" s="105">
        <v>27100</v>
      </c>
      <c r="X235" s="111">
        <v>28100</v>
      </c>
      <c r="Y235" s="111">
        <v>28500</v>
      </c>
      <c r="Z235" s="111">
        <v>29150</v>
      </c>
      <c r="AA235" s="111">
        <v>30000</v>
      </c>
      <c r="AB235" s="111">
        <v>31100</v>
      </c>
      <c r="AC235" s="112">
        <v>30250</v>
      </c>
      <c r="AD235" s="112">
        <v>31300</v>
      </c>
      <c r="AE235" s="112">
        <v>34000</v>
      </c>
      <c r="AF235" s="112">
        <v>35000</v>
      </c>
      <c r="AG235" s="112">
        <v>35800</v>
      </c>
      <c r="AH235" s="117"/>
    </row>
    <row r="236" spans="2:34" ht="15" x14ac:dyDescent="0.25">
      <c r="B236" s="113" t="s">
        <v>234</v>
      </c>
      <c r="C236" s="109">
        <v>13700</v>
      </c>
      <c r="D236" s="109">
        <v>14600</v>
      </c>
      <c r="E236" s="109">
        <v>14950</v>
      </c>
      <c r="F236" s="109">
        <v>15900</v>
      </c>
      <c r="G236" s="109">
        <v>16300</v>
      </c>
      <c r="H236" s="109">
        <v>16300</v>
      </c>
      <c r="I236" s="109">
        <v>17550</v>
      </c>
      <c r="J236" s="109">
        <v>18550</v>
      </c>
      <c r="K236" s="109">
        <v>19650</v>
      </c>
      <c r="L236" s="104">
        <v>19900</v>
      </c>
      <c r="M236" s="104">
        <v>21300</v>
      </c>
      <c r="N236" s="104">
        <v>22500</v>
      </c>
      <c r="O236" s="104">
        <v>22900</v>
      </c>
      <c r="P236" s="104">
        <v>24150</v>
      </c>
      <c r="Q236" s="104">
        <v>24850</v>
      </c>
      <c r="R236" s="104">
        <v>25100</v>
      </c>
      <c r="S236" s="104">
        <v>25700</v>
      </c>
      <c r="T236" s="104">
        <v>25700</v>
      </c>
      <c r="U236" s="104">
        <v>25900</v>
      </c>
      <c r="V236" s="110">
        <v>26850</v>
      </c>
      <c r="W236" s="105">
        <v>27100</v>
      </c>
      <c r="X236" s="111">
        <v>28100</v>
      </c>
      <c r="Y236" s="111">
        <v>28500</v>
      </c>
      <c r="Z236" s="111">
        <v>28500</v>
      </c>
      <c r="AA236" s="111">
        <v>29900</v>
      </c>
      <c r="AB236" s="111">
        <v>30500</v>
      </c>
      <c r="AC236" s="112">
        <v>30250</v>
      </c>
      <c r="AD236" s="112">
        <v>31300</v>
      </c>
      <c r="AE236" s="112">
        <v>34000</v>
      </c>
      <c r="AF236" s="112">
        <v>35000</v>
      </c>
      <c r="AG236" s="112">
        <v>35800</v>
      </c>
      <c r="AH236" s="117"/>
    </row>
    <row r="237" spans="2:34" ht="15" x14ac:dyDescent="0.25">
      <c r="B237" s="113" t="s">
        <v>235</v>
      </c>
      <c r="C237" s="109">
        <v>13700</v>
      </c>
      <c r="D237" s="109">
        <v>14600</v>
      </c>
      <c r="E237" s="109">
        <v>14950</v>
      </c>
      <c r="F237" s="109">
        <v>15900</v>
      </c>
      <c r="G237" s="109">
        <v>16300</v>
      </c>
      <c r="H237" s="109">
        <v>16300</v>
      </c>
      <c r="I237" s="109">
        <v>17550</v>
      </c>
      <c r="J237" s="109">
        <v>18550</v>
      </c>
      <c r="K237" s="109">
        <v>19650</v>
      </c>
      <c r="L237" s="104">
        <v>19900</v>
      </c>
      <c r="M237" s="104">
        <v>21300</v>
      </c>
      <c r="N237" s="104">
        <v>22500</v>
      </c>
      <c r="O237" s="104">
        <v>22900</v>
      </c>
      <c r="P237" s="104">
        <v>24150</v>
      </c>
      <c r="Q237" s="104">
        <v>24850</v>
      </c>
      <c r="R237" s="104">
        <v>25100</v>
      </c>
      <c r="S237" s="104">
        <v>25700</v>
      </c>
      <c r="T237" s="104">
        <v>25700</v>
      </c>
      <c r="U237" s="104">
        <v>25900</v>
      </c>
      <c r="V237" s="110">
        <v>26850</v>
      </c>
      <c r="W237" s="105">
        <v>27100</v>
      </c>
      <c r="X237" s="111">
        <v>28450</v>
      </c>
      <c r="Y237" s="111">
        <v>28900</v>
      </c>
      <c r="Z237" s="111">
        <v>29950</v>
      </c>
      <c r="AA237" s="111">
        <v>30000</v>
      </c>
      <c r="AB237" s="111">
        <v>31700</v>
      </c>
      <c r="AC237" s="112">
        <v>33250</v>
      </c>
      <c r="AD237" s="112">
        <v>32000</v>
      </c>
      <c r="AE237" s="112">
        <v>34650</v>
      </c>
      <c r="AF237" s="112">
        <v>35600</v>
      </c>
      <c r="AG237" s="112">
        <v>36350</v>
      </c>
      <c r="AH237" s="117"/>
    </row>
    <row r="238" spans="2:34" ht="15" x14ac:dyDescent="0.25">
      <c r="B238" s="113" t="s">
        <v>236</v>
      </c>
      <c r="C238" s="109">
        <v>13700</v>
      </c>
      <c r="D238" s="109">
        <v>14600</v>
      </c>
      <c r="E238" s="109">
        <v>14950</v>
      </c>
      <c r="F238" s="109">
        <v>15900</v>
      </c>
      <c r="G238" s="109">
        <v>16300</v>
      </c>
      <c r="H238" s="109">
        <v>16350</v>
      </c>
      <c r="I238" s="109">
        <v>17550</v>
      </c>
      <c r="J238" s="109">
        <v>18550</v>
      </c>
      <c r="K238" s="109">
        <v>19650</v>
      </c>
      <c r="L238" s="104">
        <v>19900</v>
      </c>
      <c r="M238" s="104">
        <v>21300</v>
      </c>
      <c r="N238" s="104">
        <v>22850</v>
      </c>
      <c r="O238" s="104">
        <v>23050</v>
      </c>
      <c r="P238" s="104">
        <v>24150</v>
      </c>
      <c r="Q238" s="104">
        <v>24850</v>
      </c>
      <c r="R238" s="104">
        <v>25100</v>
      </c>
      <c r="S238" s="104">
        <v>25700</v>
      </c>
      <c r="T238" s="104">
        <v>25700</v>
      </c>
      <c r="U238" s="104">
        <v>25900</v>
      </c>
      <c r="V238" s="110">
        <v>26850</v>
      </c>
      <c r="W238" s="105">
        <v>27100</v>
      </c>
      <c r="X238" s="111">
        <v>28100</v>
      </c>
      <c r="Y238" s="111">
        <v>28500</v>
      </c>
      <c r="Z238" s="111">
        <v>28700</v>
      </c>
      <c r="AA238" s="111">
        <v>30000</v>
      </c>
      <c r="AB238" s="111">
        <v>30500</v>
      </c>
      <c r="AC238" s="112">
        <v>30250</v>
      </c>
      <c r="AD238" s="112">
        <v>31300</v>
      </c>
      <c r="AE238" s="112">
        <v>34000</v>
      </c>
      <c r="AF238" s="112">
        <v>35000</v>
      </c>
      <c r="AG238" s="112">
        <v>35800</v>
      </c>
      <c r="AH238" s="117"/>
    </row>
    <row r="239" spans="2:34" ht="15" x14ac:dyDescent="0.25">
      <c r="B239" s="113" t="s">
        <v>237</v>
      </c>
      <c r="C239" s="109">
        <v>13700</v>
      </c>
      <c r="D239" s="109">
        <v>14600</v>
      </c>
      <c r="E239" s="109">
        <v>14950</v>
      </c>
      <c r="F239" s="109">
        <v>15900</v>
      </c>
      <c r="G239" s="109">
        <v>16300</v>
      </c>
      <c r="H239" s="109">
        <v>16300</v>
      </c>
      <c r="I239" s="109">
        <v>17550</v>
      </c>
      <c r="J239" s="109">
        <v>18550</v>
      </c>
      <c r="K239" s="109">
        <v>19650</v>
      </c>
      <c r="L239" s="104">
        <v>19900</v>
      </c>
      <c r="M239" s="104">
        <v>21300</v>
      </c>
      <c r="N239" s="104">
        <v>22500</v>
      </c>
      <c r="O239" s="104">
        <v>22900</v>
      </c>
      <c r="P239" s="104">
        <v>24150</v>
      </c>
      <c r="Q239" s="104">
        <v>24850</v>
      </c>
      <c r="R239" s="104">
        <v>25100</v>
      </c>
      <c r="S239" s="104">
        <v>25950</v>
      </c>
      <c r="T239" s="104">
        <v>25950</v>
      </c>
      <c r="U239" s="104">
        <v>26150</v>
      </c>
      <c r="V239" s="110">
        <v>26850</v>
      </c>
      <c r="W239" s="105">
        <v>27100</v>
      </c>
      <c r="X239" s="111">
        <v>28450</v>
      </c>
      <c r="Y239" s="111">
        <v>29300</v>
      </c>
      <c r="Z239" s="111">
        <v>28500</v>
      </c>
      <c r="AA239" s="111">
        <v>29900</v>
      </c>
      <c r="AB239" s="111">
        <v>30500</v>
      </c>
      <c r="AC239" s="112">
        <v>30250</v>
      </c>
      <c r="AD239" s="112">
        <v>31300</v>
      </c>
      <c r="AE239" s="112">
        <v>34000</v>
      </c>
      <c r="AF239" s="112">
        <v>35000</v>
      </c>
      <c r="AG239" s="112">
        <v>35800</v>
      </c>
      <c r="AH239" s="117"/>
    </row>
    <row r="240" spans="2:34" ht="15" x14ac:dyDescent="0.25">
      <c r="B240" s="113" t="s">
        <v>238</v>
      </c>
      <c r="C240" s="109">
        <v>14900</v>
      </c>
      <c r="D240" s="109">
        <v>15750</v>
      </c>
      <c r="E240" s="109">
        <v>16550</v>
      </c>
      <c r="F240" s="109">
        <v>17150</v>
      </c>
      <c r="G240" s="109">
        <v>16300</v>
      </c>
      <c r="H240" s="109">
        <v>16650</v>
      </c>
      <c r="I240" s="109">
        <v>17650</v>
      </c>
      <c r="J240" s="109">
        <v>18550</v>
      </c>
      <c r="K240" s="109">
        <v>19650</v>
      </c>
      <c r="L240" s="104">
        <v>19900</v>
      </c>
      <c r="M240" s="104">
        <v>21300</v>
      </c>
      <c r="N240" s="104">
        <v>25750</v>
      </c>
      <c r="O240" s="104">
        <v>26150</v>
      </c>
      <c r="P240" s="104">
        <v>26150</v>
      </c>
      <c r="Q240" s="104">
        <v>26150</v>
      </c>
      <c r="R240" s="104">
        <v>26700</v>
      </c>
      <c r="S240" s="104">
        <v>27550</v>
      </c>
      <c r="T240" s="104">
        <v>27550</v>
      </c>
      <c r="U240" s="104">
        <v>27700</v>
      </c>
      <c r="V240" s="110">
        <v>28950</v>
      </c>
      <c r="W240" s="105">
        <v>29250</v>
      </c>
      <c r="X240" s="111">
        <v>30700</v>
      </c>
      <c r="Y240" s="111">
        <v>32200</v>
      </c>
      <c r="Z240" s="111">
        <v>33350</v>
      </c>
      <c r="AA240" s="111">
        <v>33050</v>
      </c>
      <c r="AB240" s="111">
        <v>33700</v>
      </c>
      <c r="AC240" s="112">
        <v>32050</v>
      </c>
      <c r="AD240" s="112">
        <v>31900</v>
      </c>
      <c r="AE240" s="112">
        <v>34000</v>
      </c>
      <c r="AF240" s="112">
        <v>37400</v>
      </c>
      <c r="AG240" s="112">
        <v>37950</v>
      </c>
      <c r="AH240" s="117"/>
    </row>
    <row r="241" spans="2:34" ht="15" x14ac:dyDescent="0.25">
      <c r="B241" s="113" t="s">
        <v>239</v>
      </c>
      <c r="C241" s="109">
        <v>13950</v>
      </c>
      <c r="D241" s="109">
        <v>14950</v>
      </c>
      <c r="E241" s="109">
        <v>15050</v>
      </c>
      <c r="F241" s="109">
        <v>15900</v>
      </c>
      <c r="G241" s="109">
        <v>16300</v>
      </c>
      <c r="H241" s="109">
        <v>16300</v>
      </c>
      <c r="I241" s="109">
        <v>17550</v>
      </c>
      <c r="J241" s="109">
        <v>18550</v>
      </c>
      <c r="K241" s="109">
        <v>19650</v>
      </c>
      <c r="L241" s="104">
        <v>19900</v>
      </c>
      <c r="M241" s="104">
        <v>21300</v>
      </c>
      <c r="N241" s="104">
        <v>22500</v>
      </c>
      <c r="O241" s="104">
        <v>22900</v>
      </c>
      <c r="P241" s="104">
        <v>24150</v>
      </c>
      <c r="Q241" s="104">
        <v>24850</v>
      </c>
      <c r="R241" s="104">
        <v>25100</v>
      </c>
      <c r="S241" s="104">
        <v>25700</v>
      </c>
      <c r="T241" s="104">
        <v>25700</v>
      </c>
      <c r="U241" s="104">
        <v>25900</v>
      </c>
      <c r="V241" s="110">
        <v>26850</v>
      </c>
      <c r="W241" s="105">
        <v>27100</v>
      </c>
      <c r="X241" s="111">
        <v>28100</v>
      </c>
      <c r="Y241" s="111">
        <v>28500</v>
      </c>
      <c r="Z241" s="111">
        <v>28900</v>
      </c>
      <c r="AA241" s="111">
        <v>30000</v>
      </c>
      <c r="AB241" s="111">
        <v>30750</v>
      </c>
      <c r="AC241" s="112">
        <v>30250</v>
      </c>
      <c r="AD241" s="112">
        <v>31550</v>
      </c>
      <c r="AE241" s="112">
        <v>34000</v>
      </c>
      <c r="AF241" s="112">
        <v>35000</v>
      </c>
      <c r="AG241" s="112">
        <v>35800</v>
      </c>
      <c r="AH241" s="117"/>
    </row>
    <row r="242" spans="2:34" ht="15" x14ac:dyDescent="0.25">
      <c r="B242" s="113" t="s">
        <v>240</v>
      </c>
      <c r="C242" s="109">
        <v>13700</v>
      </c>
      <c r="D242" s="109">
        <v>14600</v>
      </c>
      <c r="E242" s="109">
        <v>14950</v>
      </c>
      <c r="F242" s="109">
        <v>15900</v>
      </c>
      <c r="G242" s="109">
        <v>16300</v>
      </c>
      <c r="H242" s="109">
        <v>16300</v>
      </c>
      <c r="I242" s="109">
        <v>17550</v>
      </c>
      <c r="J242" s="109">
        <v>18550</v>
      </c>
      <c r="K242" s="109">
        <v>19650</v>
      </c>
      <c r="L242" s="104">
        <v>19900</v>
      </c>
      <c r="M242" s="104">
        <v>21300</v>
      </c>
      <c r="N242" s="104">
        <v>22500</v>
      </c>
      <c r="O242" s="104">
        <v>22900</v>
      </c>
      <c r="P242" s="104">
        <v>24150</v>
      </c>
      <c r="Q242" s="104">
        <v>24850</v>
      </c>
      <c r="R242" s="104">
        <v>25100</v>
      </c>
      <c r="S242" s="104">
        <v>25700</v>
      </c>
      <c r="T242" s="104">
        <v>25700</v>
      </c>
      <c r="U242" s="104">
        <v>25900</v>
      </c>
      <c r="V242" s="110">
        <v>26850</v>
      </c>
      <c r="W242" s="105">
        <v>27100</v>
      </c>
      <c r="X242" s="111">
        <v>28100</v>
      </c>
      <c r="Y242" s="111">
        <v>28500</v>
      </c>
      <c r="Z242" s="111">
        <v>28500</v>
      </c>
      <c r="AA242" s="111">
        <v>29900</v>
      </c>
      <c r="AB242" s="111">
        <v>30500</v>
      </c>
      <c r="AC242" s="112">
        <v>30250</v>
      </c>
      <c r="AD242" s="112">
        <v>31300</v>
      </c>
      <c r="AE242" s="112">
        <v>34000</v>
      </c>
      <c r="AF242" s="112">
        <v>35000</v>
      </c>
      <c r="AG242" s="112">
        <v>35800</v>
      </c>
      <c r="AH242" s="117"/>
    </row>
    <row r="243" spans="2:34" ht="15" x14ac:dyDescent="0.25">
      <c r="B243" s="113" t="s">
        <v>241</v>
      </c>
      <c r="C243" s="109">
        <v>13800</v>
      </c>
      <c r="D243" s="109">
        <v>14600</v>
      </c>
      <c r="E243" s="109">
        <v>14950</v>
      </c>
      <c r="F243" s="109">
        <v>15900</v>
      </c>
      <c r="G243" s="109">
        <v>16300</v>
      </c>
      <c r="H243" s="109">
        <v>16300</v>
      </c>
      <c r="I243" s="109">
        <v>17550</v>
      </c>
      <c r="J243" s="109">
        <v>18550</v>
      </c>
      <c r="K243" s="109">
        <v>19650</v>
      </c>
      <c r="L243" s="104">
        <v>19900</v>
      </c>
      <c r="M243" s="104">
        <v>21300</v>
      </c>
      <c r="N243" s="104">
        <v>22500</v>
      </c>
      <c r="O243" s="104">
        <v>22900</v>
      </c>
      <c r="P243" s="104">
        <v>24150</v>
      </c>
      <c r="Q243" s="104">
        <v>24850</v>
      </c>
      <c r="R243" s="104">
        <v>25100</v>
      </c>
      <c r="S243" s="104">
        <v>25700</v>
      </c>
      <c r="T243" s="104">
        <v>25700</v>
      </c>
      <c r="U243" s="104">
        <v>25900</v>
      </c>
      <c r="V243" s="110">
        <v>26850</v>
      </c>
      <c r="W243" s="105">
        <v>27100</v>
      </c>
      <c r="X243" s="111">
        <v>28100</v>
      </c>
      <c r="Y243" s="111">
        <v>28500</v>
      </c>
      <c r="Z243" s="111">
        <v>28500</v>
      </c>
      <c r="AA243" s="111">
        <v>29900</v>
      </c>
      <c r="AB243" s="111">
        <v>30500</v>
      </c>
      <c r="AC243" s="112">
        <v>30250</v>
      </c>
      <c r="AD243" s="112">
        <v>31300</v>
      </c>
      <c r="AE243" s="112">
        <v>34000</v>
      </c>
      <c r="AF243" s="112">
        <v>35000</v>
      </c>
      <c r="AG243" s="112">
        <v>35800</v>
      </c>
      <c r="AH243" s="117"/>
    </row>
    <row r="244" spans="2:34" ht="15" x14ac:dyDescent="0.25">
      <c r="B244" s="113" t="s">
        <v>242</v>
      </c>
      <c r="C244" s="109">
        <v>13700</v>
      </c>
      <c r="D244" s="109">
        <v>14600</v>
      </c>
      <c r="E244" s="109">
        <v>14950</v>
      </c>
      <c r="F244" s="109">
        <v>15900</v>
      </c>
      <c r="G244" s="109">
        <v>16300</v>
      </c>
      <c r="H244" s="109">
        <v>16300</v>
      </c>
      <c r="I244" s="109">
        <v>17550</v>
      </c>
      <c r="J244" s="109">
        <v>18550</v>
      </c>
      <c r="K244" s="109">
        <v>19650</v>
      </c>
      <c r="L244" s="104">
        <v>19900</v>
      </c>
      <c r="M244" s="104">
        <v>21300</v>
      </c>
      <c r="N244" s="104">
        <v>22500</v>
      </c>
      <c r="O244" s="104">
        <v>22900</v>
      </c>
      <c r="P244" s="104">
        <v>24150</v>
      </c>
      <c r="Q244" s="104">
        <v>24850</v>
      </c>
      <c r="R244" s="104">
        <v>25100</v>
      </c>
      <c r="S244" s="104">
        <v>25700</v>
      </c>
      <c r="T244" s="104">
        <v>25700</v>
      </c>
      <c r="U244" s="104">
        <v>25900</v>
      </c>
      <c r="V244" s="110">
        <v>26850</v>
      </c>
      <c r="W244" s="105">
        <v>27100</v>
      </c>
      <c r="X244" s="111">
        <v>28100</v>
      </c>
      <c r="Y244" s="111">
        <v>28500</v>
      </c>
      <c r="Z244" s="111">
        <v>28500</v>
      </c>
      <c r="AA244" s="111">
        <v>29900</v>
      </c>
      <c r="AB244" s="111">
        <v>30500</v>
      </c>
      <c r="AC244" s="112">
        <v>30250</v>
      </c>
      <c r="AD244" s="112">
        <v>31300</v>
      </c>
      <c r="AE244" s="112">
        <v>34000</v>
      </c>
      <c r="AF244" s="112">
        <v>35000</v>
      </c>
      <c r="AG244" s="112">
        <v>35800</v>
      </c>
      <c r="AH244" s="117"/>
    </row>
    <row r="245" spans="2:34" ht="15" x14ac:dyDescent="0.25">
      <c r="B245" s="113" t="s">
        <v>243</v>
      </c>
      <c r="C245" s="109">
        <v>18700</v>
      </c>
      <c r="D245" s="109">
        <v>19650</v>
      </c>
      <c r="E245" s="109">
        <v>20350</v>
      </c>
      <c r="F245" s="109">
        <v>20900</v>
      </c>
      <c r="G245" s="109">
        <v>21750</v>
      </c>
      <c r="H245" s="109">
        <v>21800</v>
      </c>
      <c r="I245" s="109">
        <v>22450</v>
      </c>
      <c r="J245" s="109">
        <v>24400</v>
      </c>
      <c r="K245" s="109">
        <v>24800</v>
      </c>
      <c r="L245" s="104">
        <v>25200</v>
      </c>
      <c r="M245" s="104">
        <v>25500</v>
      </c>
      <c r="N245" s="104">
        <v>30900</v>
      </c>
      <c r="O245" s="104">
        <v>31300</v>
      </c>
      <c r="P245" s="104">
        <v>31300</v>
      </c>
      <c r="Q245" s="104">
        <v>31800</v>
      </c>
      <c r="R245" s="104">
        <v>32150</v>
      </c>
      <c r="S245" s="104">
        <v>33050</v>
      </c>
      <c r="T245" s="104">
        <v>33050</v>
      </c>
      <c r="U245" s="104">
        <v>33050</v>
      </c>
      <c r="V245" s="110">
        <v>34150</v>
      </c>
      <c r="W245" s="105">
        <v>34250</v>
      </c>
      <c r="X245" s="111">
        <v>34750</v>
      </c>
      <c r="Y245" s="111">
        <v>35250</v>
      </c>
      <c r="Z245" s="111">
        <v>33950</v>
      </c>
      <c r="AA245" s="111">
        <v>33900</v>
      </c>
      <c r="AB245" s="111">
        <v>35500</v>
      </c>
      <c r="AC245" s="112">
        <v>35200</v>
      </c>
      <c r="AD245" s="112">
        <v>36000</v>
      </c>
      <c r="AE245" s="112">
        <v>39200</v>
      </c>
      <c r="AF245" s="112">
        <v>40200</v>
      </c>
      <c r="AG245" s="112">
        <v>41050</v>
      </c>
      <c r="AH245" s="117"/>
    </row>
    <row r="246" spans="2:34" ht="15" x14ac:dyDescent="0.25">
      <c r="B246" s="113" t="s">
        <v>244</v>
      </c>
      <c r="C246" s="109">
        <v>15650</v>
      </c>
      <c r="D246" s="109">
        <v>16150</v>
      </c>
      <c r="E246" s="109">
        <v>16650</v>
      </c>
      <c r="F246" s="109">
        <v>16950</v>
      </c>
      <c r="G246" s="109">
        <v>21750</v>
      </c>
      <c r="H246" s="109">
        <v>21800</v>
      </c>
      <c r="I246" s="109">
        <v>17650</v>
      </c>
      <c r="J246" s="109">
        <v>18550</v>
      </c>
      <c r="K246" s="109">
        <v>19650</v>
      </c>
      <c r="L246" s="104">
        <v>19900</v>
      </c>
      <c r="M246" s="104">
        <v>21300</v>
      </c>
      <c r="N246" s="104">
        <v>24200</v>
      </c>
      <c r="O246" s="104">
        <v>25000</v>
      </c>
      <c r="P246" s="104">
        <v>26400</v>
      </c>
      <c r="Q246" s="104">
        <v>27350</v>
      </c>
      <c r="R246" s="104">
        <v>27350</v>
      </c>
      <c r="S246" s="104">
        <v>27950</v>
      </c>
      <c r="T246" s="104">
        <v>27950</v>
      </c>
      <c r="U246" s="104">
        <v>28150</v>
      </c>
      <c r="V246" s="110">
        <v>29350</v>
      </c>
      <c r="W246" s="105">
        <v>29500</v>
      </c>
      <c r="X246" s="111">
        <v>30950</v>
      </c>
      <c r="Y246" s="111">
        <v>31500</v>
      </c>
      <c r="Z246" s="111">
        <v>32300</v>
      </c>
      <c r="AA246" s="111">
        <v>33900</v>
      </c>
      <c r="AB246" s="111">
        <v>33600</v>
      </c>
      <c r="AC246" s="112">
        <v>32050</v>
      </c>
      <c r="AD246" s="112">
        <v>32400</v>
      </c>
      <c r="AE246" s="112">
        <v>34000</v>
      </c>
      <c r="AF246" s="112">
        <v>35000</v>
      </c>
      <c r="AG246" s="112">
        <v>36750</v>
      </c>
      <c r="AH246" s="117"/>
    </row>
    <row r="247" spans="2:34" ht="15" x14ac:dyDescent="0.25">
      <c r="B247" s="113" t="s">
        <v>245</v>
      </c>
      <c r="C247" s="109">
        <v>13700</v>
      </c>
      <c r="D247" s="109">
        <v>14600</v>
      </c>
      <c r="E247" s="109">
        <v>14950</v>
      </c>
      <c r="F247" s="109">
        <v>15900</v>
      </c>
      <c r="G247" s="109">
        <v>16300</v>
      </c>
      <c r="H247" s="109">
        <v>16300</v>
      </c>
      <c r="I247" s="109">
        <v>17550</v>
      </c>
      <c r="J247" s="109">
        <v>18550</v>
      </c>
      <c r="K247" s="109">
        <v>19650</v>
      </c>
      <c r="L247" s="104">
        <v>19900</v>
      </c>
      <c r="M247" s="104">
        <v>21300</v>
      </c>
      <c r="N247" s="104">
        <v>22500</v>
      </c>
      <c r="O247" s="104">
        <v>22900</v>
      </c>
      <c r="P247" s="104">
        <v>24150</v>
      </c>
      <c r="Q247" s="104">
        <v>24850</v>
      </c>
      <c r="R247" s="104">
        <v>25100</v>
      </c>
      <c r="S247" s="104">
        <v>25700</v>
      </c>
      <c r="T247" s="104">
        <v>25700</v>
      </c>
      <c r="U247" s="104">
        <v>25900</v>
      </c>
      <c r="V247" s="110">
        <v>26850</v>
      </c>
      <c r="W247" s="105">
        <v>27100</v>
      </c>
      <c r="X247" s="111">
        <v>28100</v>
      </c>
      <c r="Y247" s="111">
        <v>28500</v>
      </c>
      <c r="Z247" s="111">
        <v>28500</v>
      </c>
      <c r="AA247" s="111">
        <v>29900</v>
      </c>
      <c r="AB247" s="111">
        <v>30500</v>
      </c>
      <c r="AC247" s="112">
        <v>30250</v>
      </c>
      <c r="AD247" s="112">
        <v>31300</v>
      </c>
      <c r="AE247" s="112">
        <v>34000</v>
      </c>
      <c r="AF247" s="112">
        <v>35000</v>
      </c>
      <c r="AG247" s="112">
        <v>35800</v>
      </c>
      <c r="AH247" s="117"/>
    </row>
    <row r="248" spans="2:34" ht="15" x14ac:dyDescent="0.25">
      <c r="B248" s="113" t="s">
        <v>246</v>
      </c>
      <c r="C248" s="109">
        <v>13700</v>
      </c>
      <c r="D248" s="109">
        <v>14600</v>
      </c>
      <c r="E248" s="109">
        <v>14950</v>
      </c>
      <c r="F248" s="109">
        <v>15900</v>
      </c>
      <c r="G248" s="109">
        <v>16300</v>
      </c>
      <c r="H248" s="109">
        <v>16300</v>
      </c>
      <c r="I248" s="109">
        <v>17550</v>
      </c>
      <c r="J248" s="109">
        <v>18550</v>
      </c>
      <c r="K248" s="109">
        <v>19650</v>
      </c>
      <c r="L248" s="104">
        <v>19900</v>
      </c>
      <c r="M248" s="104">
        <v>21300</v>
      </c>
      <c r="N248" s="104">
        <v>22500</v>
      </c>
      <c r="O248" s="104">
        <v>24200</v>
      </c>
      <c r="P248" s="104">
        <v>24200</v>
      </c>
      <c r="Q248" s="104">
        <v>24850</v>
      </c>
      <c r="R248" s="104">
        <v>25100</v>
      </c>
      <c r="S248" s="104">
        <v>25700</v>
      </c>
      <c r="T248" s="104">
        <v>25700</v>
      </c>
      <c r="U248" s="104">
        <v>25900</v>
      </c>
      <c r="V248" s="110">
        <v>26850</v>
      </c>
      <c r="W248" s="105">
        <v>27100</v>
      </c>
      <c r="X248" s="111">
        <v>28100</v>
      </c>
      <c r="Y248" s="111">
        <v>28500</v>
      </c>
      <c r="Z248" s="111">
        <v>28500</v>
      </c>
      <c r="AA248" s="111">
        <v>29900</v>
      </c>
      <c r="AB248" s="111">
        <v>30500</v>
      </c>
      <c r="AC248" s="112">
        <v>30250</v>
      </c>
      <c r="AD248" s="112">
        <v>31300</v>
      </c>
      <c r="AE248" s="112">
        <v>34000</v>
      </c>
      <c r="AF248" s="112">
        <v>35000</v>
      </c>
      <c r="AG248" s="112">
        <v>35800</v>
      </c>
      <c r="AH248" s="117"/>
    </row>
    <row r="249" spans="2:34" ht="15" x14ac:dyDescent="0.25">
      <c r="B249" s="113" t="s">
        <v>247</v>
      </c>
      <c r="C249" s="109">
        <v>13700</v>
      </c>
      <c r="D249" s="109">
        <v>14600</v>
      </c>
      <c r="E249" s="109">
        <v>14950</v>
      </c>
      <c r="F249" s="109">
        <v>15900</v>
      </c>
      <c r="G249" s="109">
        <v>16300</v>
      </c>
      <c r="H249" s="109">
        <v>16300</v>
      </c>
      <c r="I249" s="109">
        <v>17550</v>
      </c>
      <c r="J249" s="109">
        <v>18550</v>
      </c>
      <c r="K249" s="109">
        <v>19950</v>
      </c>
      <c r="L249" s="104">
        <v>19900</v>
      </c>
      <c r="M249" s="104">
        <v>21300</v>
      </c>
      <c r="N249" s="104">
        <v>22500</v>
      </c>
      <c r="O249" s="104">
        <v>22900</v>
      </c>
      <c r="P249" s="104">
        <v>24150</v>
      </c>
      <c r="Q249" s="104">
        <v>24850</v>
      </c>
      <c r="R249" s="104">
        <v>25100</v>
      </c>
      <c r="S249" s="104">
        <v>25700</v>
      </c>
      <c r="T249" s="104">
        <v>25700</v>
      </c>
      <c r="U249" s="104">
        <v>25900</v>
      </c>
      <c r="V249" s="110">
        <v>26850</v>
      </c>
      <c r="W249" s="105">
        <v>27100</v>
      </c>
      <c r="X249" s="111">
        <v>28450</v>
      </c>
      <c r="Y249" s="111">
        <v>29850</v>
      </c>
      <c r="Z249" s="111">
        <v>31300</v>
      </c>
      <c r="AA249" s="111">
        <v>31800</v>
      </c>
      <c r="AB249" s="111">
        <v>30500</v>
      </c>
      <c r="AC249" s="112">
        <v>30250</v>
      </c>
      <c r="AD249" s="112">
        <v>31300</v>
      </c>
      <c r="AE249" s="112">
        <v>34000</v>
      </c>
      <c r="AF249" s="112">
        <v>35000</v>
      </c>
      <c r="AG249" s="112">
        <v>37150</v>
      </c>
      <c r="AH249" s="117"/>
    </row>
    <row r="250" spans="2:34" ht="15" x14ac:dyDescent="0.25">
      <c r="B250" s="113" t="s">
        <v>248</v>
      </c>
      <c r="C250" s="109">
        <v>14650</v>
      </c>
      <c r="D250" s="109">
        <v>16100</v>
      </c>
      <c r="E250" s="109">
        <v>16950</v>
      </c>
      <c r="F250" s="109">
        <v>17050</v>
      </c>
      <c r="G250" s="109">
        <v>17650</v>
      </c>
      <c r="H250" s="109">
        <v>17650</v>
      </c>
      <c r="I250" s="109">
        <v>18750</v>
      </c>
      <c r="J250" s="109">
        <v>19600</v>
      </c>
      <c r="K250" s="109">
        <v>19650</v>
      </c>
      <c r="L250" s="104">
        <v>20250</v>
      </c>
      <c r="M250" s="104">
        <v>21300</v>
      </c>
      <c r="N250" s="104">
        <v>24000</v>
      </c>
      <c r="O250" s="104">
        <v>24350</v>
      </c>
      <c r="P250" s="104">
        <v>25300</v>
      </c>
      <c r="Q250" s="104">
        <v>25600</v>
      </c>
      <c r="R250" s="104">
        <v>26850</v>
      </c>
      <c r="S250" s="104">
        <v>27750</v>
      </c>
      <c r="T250" s="104">
        <v>27750</v>
      </c>
      <c r="U250" s="104">
        <v>27950</v>
      </c>
      <c r="V250" s="110">
        <v>28900</v>
      </c>
      <c r="W250" s="105">
        <v>29150</v>
      </c>
      <c r="X250" s="111">
        <v>30000</v>
      </c>
      <c r="Y250" s="111">
        <v>30400</v>
      </c>
      <c r="Z250" s="111">
        <v>30750</v>
      </c>
      <c r="AA250" s="111">
        <v>31250</v>
      </c>
      <c r="AB250" s="111">
        <v>30900</v>
      </c>
      <c r="AC250" s="112">
        <v>30250</v>
      </c>
      <c r="AD250" s="112">
        <v>31300</v>
      </c>
      <c r="AE250" s="112">
        <v>34000</v>
      </c>
      <c r="AF250" s="112">
        <v>35000</v>
      </c>
      <c r="AG250" s="112">
        <v>35800</v>
      </c>
      <c r="AH250" s="117"/>
    </row>
    <row r="251" spans="2:34" ht="15" x14ac:dyDescent="0.25">
      <c r="B251" s="113" t="s">
        <v>249</v>
      </c>
      <c r="C251" s="109">
        <v>14200</v>
      </c>
      <c r="D251" s="109">
        <v>15050</v>
      </c>
      <c r="E251" s="109">
        <v>15800</v>
      </c>
      <c r="F251" s="109">
        <v>15900</v>
      </c>
      <c r="G251" s="109">
        <v>16300</v>
      </c>
      <c r="H251" s="109">
        <v>16300</v>
      </c>
      <c r="I251" s="109">
        <v>17550</v>
      </c>
      <c r="J251" s="109">
        <v>18550</v>
      </c>
      <c r="K251" s="109">
        <v>19650</v>
      </c>
      <c r="L251" s="104">
        <v>19900</v>
      </c>
      <c r="M251" s="104">
        <v>21300</v>
      </c>
      <c r="N251" s="104">
        <v>22500</v>
      </c>
      <c r="O251" s="104">
        <v>22900</v>
      </c>
      <c r="P251" s="104">
        <v>24150</v>
      </c>
      <c r="Q251" s="104">
        <v>24850</v>
      </c>
      <c r="R251" s="104">
        <v>25100</v>
      </c>
      <c r="S251" s="104">
        <v>25700</v>
      </c>
      <c r="T251" s="104">
        <v>25700</v>
      </c>
      <c r="U251" s="104">
        <v>25900</v>
      </c>
      <c r="V251" s="110">
        <v>26850</v>
      </c>
      <c r="W251" s="105">
        <v>27100</v>
      </c>
      <c r="X251" s="111">
        <v>28150</v>
      </c>
      <c r="Y251" s="111">
        <v>28550</v>
      </c>
      <c r="Z251" s="111">
        <v>28500</v>
      </c>
      <c r="AA251" s="111">
        <v>29900</v>
      </c>
      <c r="AB251" s="111">
        <v>30500</v>
      </c>
      <c r="AC251" s="112">
        <v>30250</v>
      </c>
      <c r="AD251" s="112">
        <v>31300</v>
      </c>
      <c r="AE251" s="112">
        <v>34000</v>
      </c>
      <c r="AF251" s="112">
        <v>35000</v>
      </c>
      <c r="AG251" s="112">
        <v>35800</v>
      </c>
      <c r="AH251" s="117"/>
    </row>
    <row r="252" spans="2:34" ht="15" x14ac:dyDescent="0.25">
      <c r="B252" s="113" t="s">
        <v>250</v>
      </c>
      <c r="C252" s="109">
        <v>13700</v>
      </c>
      <c r="D252" s="109">
        <v>14600</v>
      </c>
      <c r="E252" s="109">
        <v>14950</v>
      </c>
      <c r="F252" s="109">
        <v>15900</v>
      </c>
      <c r="G252" s="109">
        <v>16300</v>
      </c>
      <c r="H252" s="109">
        <v>16300</v>
      </c>
      <c r="I252" s="109">
        <v>17550</v>
      </c>
      <c r="J252" s="109">
        <v>18550</v>
      </c>
      <c r="K252" s="109">
        <v>19650</v>
      </c>
      <c r="L252" s="104">
        <v>19900</v>
      </c>
      <c r="M252" s="104">
        <v>21300</v>
      </c>
      <c r="N252" s="104">
        <v>22500</v>
      </c>
      <c r="O252" s="104">
        <v>22900</v>
      </c>
      <c r="P252" s="104">
        <v>24150</v>
      </c>
      <c r="Q252" s="104">
        <v>24850</v>
      </c>
      <c r="R252" s="104">
        <v>25100</v>
      </c>
      <c r="S252" s="104">
        <v>25700</v>
      </c>
      <c r="T252" s="104">
        <v>25700</v>
      </c>
      <c r="U252" s="104">
        <v>25900</v>
      </c>
      <c r="V252" s="110">
        <v>26850</v>
      </c>
      <c r="W252" s="105">
        <v>27100</v>
      </c>
      <c r="X252" s="111">
        <v>28100</v>
      </c>
      <c r="Y252" s="111">
        <v>28500</v>
      </c>
      <c r="Z252" s="111">
        <v>28500</v>
      </c>
      <c r="AA252" s="111">
        <v>29900</v>
      </c>
      <c r="AB252" s="111">
        <v>30500</v>
      </c>
      <c r="AC252" s="112">
        <v>30250</v>
      </c>
      <c r="AD252" s="112">
        <v>31300</v>
      </c>
      <c r="AE252" s="112">
        <v>34000</v>
      </c>
      <c r="AF252" s="112">
        <v>35000</v>
      </c>
      <c r="AG252" s="112">
        <v>35800</v>
      </c>
      <c r="AH252" s="117"/>
    </row>
    <row r="253" spans="2:34" ht="15" x14ac:dyDescent="0.25">
      <c r="B253" s="113" t="s">
        <v>251</v>
      </c>
      <c r="C253" s="109">
        <v>13700</v>
      </c>
      <c r="D253" s="109">
        <v>14600</v>
      </c>
      <c r="E253" s="109">
        <v>14950</v>
      </c>
      <c r="F253" s="109">
        <v>15900</v>
      </c>
      <c r="G253" s="109">
        <v>16300</v>
      </c>
      <c r="H253" s="109">
        <v>16300</v>
      </c>
      <c r="I253" s="109">
        <v>17550</v>
      </c>
      <c r="J253" s="109">
        <v>18550</v>
      </c>
      <c r="K253" s="109">
        <v>19650</v>
      </c>
      <c r="L253" s="104">
        <v>19900</v>
      </c>
      <c r="M253" s="104">
        <v>21300</v>
      </c>
      <c r="N253" s="104">
        <v>22500</v>
      </c>
      <c r="O253" s="104">
        <v>22900</v>
      </c>
      <c r="P253" s="104">
        <v>24150</v>
      </c>
      <c r="Q253" s="104">
        <v>24850</v>
      </c>
      <c r="R253" s="104">
        <v>25100</v>
      </c>
      <c r="S253" s="104">
        <v>25700</v>
      </c>
      <c r="T253" s="104">
        <v>25700</v>
      </c>
      <c r="U253" s="104">
        <v>25900</v>
      </c>
      <c r="V253" s="110">
        <v>26850</v>
      </c>
      <c r="W253" s="105">
        <v>27100</v>
      </c>
      <c r="X253" s="111">
        <v>28100</v>
      </c>
      <c r="Y253" s="111">
        <v>28500</v>
      </c>
      <c r="Z253" s="111">
        <v>28500</v>
      </c>
      <c r="AA253" s="111">
        <v>29900</v>
      </c>
      <c r="AB253" s="111">
        <v>30500</v>
      </c>
      <c r="AC253" s="112">
        <v>30250</v>
      </c>
      <c r="AD253" s="112">
        <v>31300</v>
      </c>
      <c r="AE253" s="112">
        <v>34000</v>
      </c>
      <c r="AF253" s="112">
        <v>35000</v>
      </c>
      <c r="AG253" s="112">
        <v>35800</v>
      </c>
      <c r="AH253" s="117"/>
    </row>
    <row r="254" spans="2:34" ht="15" x14ac:dyDescent="0.25">
      <c r="B254" s="113" t="s">
        <v>252</v>
      </c>
      <c r="C254" s="109">
        <v>13700</v>
      </c>
      <c r="D254" s="109">
        <v>14600</v>
      </c>
      <c r="E254" s="109">
        <v>14950</v>
      </c>
      <c r="F254" s="109">
        <v>17000</v>
      </c>
      <c r="G254" s="109">
        <v>16300</v>
      </c>
      <c r="H254" s="109">
        <v>16650</v>
      </c>
      <c r="I254" s="109">
        <v>17650</v>
      </c>
      <c r="J254" s="109">
        <v>18550</v>
      </c>
      <c r="K254" s="109">
        <v>19650</v>
      </c>
      <c r="L254" s="104">
        <v>19900</v>
      </c>
      <c r="M254" s="104">
        <v>21300</v>
      </c>
      <c r="N254" s="104">
        <v>27100</v>
      </c>
      <c r="O254" s="104">
        <v>28850</v>
      </c>
      <c r="P254" s="104">
        <v>28850</v>
      </c>
      <c r="Q254" s="104">
        <v>28850</v>
      </c>
      <c r="R254" s="104">
        <v>28850</v>
      </c>
      <c r="S254" s="104">
        <v>28850</v>
      </c>
      <c r="T254" s="104">
        <v>28850</v>
      </c>
      <c r="U254" s="104">
        <v>28850</v>
      </c>
      <c r="V254" s="110">
        <v>28850</v>
      </c>
      <c r="W254" s="105">
        <v>28500</v>
      </c>
      <c r="X254" s="111">
        <v>28750</v>
      </c>
      <c r="Y254" s="111">
        <v>29150</v>
      </c>
      <c r="Z254" s="111">
        <v>29450</v>
      </c>
      <c r="AA254" s="111">
        <v>30150</v>
      </c>
      <c r="AB254" s="111">
        <v>31900</v>
      </c>
      <c r="AC254" s="112">
        <v>33450</v>
      </c>
      <c r="AD254" s="112">
        <v>35750</v>
      </c>
      <c r="AE254" s="112">
        <v>38500</v>
      </c>
      <c r="AF254" s="112">
        <v>39600</v>
      </c>
      <c r="AG254" s="112">
        <v>37650</v>
      </c>
      <c r="AH254" s="117"/>
    </row>
    <row r="255" spans="2:34" ht="15" x14ac:dyDescent="0.25">
      <c r="B255" s="113" t="s">
        <v>253</v>
      </c>
      <c r="C255" s="109">
        <v>13700</v>
      </c>
      <c r="D255" s="109">
        <v>14600</v>
      </c>
      <c r="E255" s="109">
        <v>14950</v>
      </c>
      <c r="F255" s="109">
        <v>15900</v>
      </c>
      <c r="G255" s="109">
        <v>16300</v>
      </c>
      <c r="H255" s="109">
        <v>16300</v>
      </c>
      <c r="I255" s="109">
        <v>17550</v>
      </c>
      <c r="J255" s="109">
        <v>18550</v>
      </c>
      <c r="K255" s="109">
        <v>19650</v>
      </c>
      <c r="L255" s="104">
        <v>19900</v>
      </c>
      <c r="M255" s="104">
        <v>21300</v>
      </c>
      <c r="N255" s="104">
        <v>22500</v>
      </c>
      <c r="O255" s="104">
        <v>22900</v>
      </c>
      <c r="P255" s="104">
        <v>24150</v>
      </c>
      <c r="Q255" s="104">
        <v>24850</v>
      </c>
      <c r="R255" s="104">
        <v>25100</v>
      </c>
      <c r="S255" s="104">
        <v>25700</v>
      </c>
      <c r="T255" s="104">
        <v>25700</v>
      </c>
      <c r="U255" s="104">
        <v>25900</v>
      </c>
      <c r="V255" s="110">
        <v>26850</v>
      </c>
      <c r="W255" s="105">
        <v>27100</v>
      </c>
      <c r="X255" s="111">
        <v>28100</v>
      </c>
      <c r="Y255" s="111">
        <v>28500</v>
      </c>
      <c r="Z255" s="111">
        <v>28500</v>
      </c>
      <c r="AA255" s="111">
        <v>29900</v>
      </c>
      <c r="AB255" s="111">
        <v>30500</v>
      </c>
      <c r="AC255" s="112">
        <v>30250</v>
      </c>
      <c r="AD255" s="112">
        <v>31300</v>
      </c>
      <c r="AE255" s="112">
        <v>34000</v>
      </c>
      <c r="AF255" s="112">
        <v>35000</v>
      </c>
      <c r="AG255" s="112">
        <v>35800</v>
      </c>
      <c r="AH255" s="117"/>
    </row>
    <row r="256" spans="2:34" ht="15" x14ac:dyDescent="0.25">
      <c r="B256" s="113" t="s">
        <v>254</v>
      </c>
      <c r="C256" s="109">
        <v>14550</v>
      </c>
      <c r="D256" s="109">
        <v>15350</v>
      </c>
      <c r="E256" s="109">
        <v>15500</v>
      </c>
      <c r="F256" s="109">
        <v>16400</v>
      </c>
      <c r="G256" s="109">
        <v>16400</v>
      </c>
      <c r="H256" s="109">
        <v>16400</v>
      </c>
      <c r="I256" s="109">
        <v>17550</v>
      </c>
      <c r="J256" s="109">
        <v>18550</v>
      </c>
      <c r="K256" s="109">
        <v>19650</v>
      </c>
      <c r="L256" s="104">
        <v>19900</v>
      </c>
      <c r="M256" s="104">
        <v>21300</v>
      </c>
      <c r="N256" s="104">
        <v>22500</v>
      </c>
      <c r="O256" s="104">
        <v>22900</v>
      </c>
      <c r="P256" s="104">
        <v>26000</v>
      </c>
      <c r="Q256" s="104">
        <v>26350</v>
      </c>
      <c r="R256" s="104">
        <v>27100</v>
      </c>
      <c r="S256" s="104">
        <v>28000</v>
      </c>
      <c r="T256" s="104">
        <v>28000</v>
      </c>
      <c r="U256" s="104">
        <v>28150</v>
      </c>
      <c r="V256" s="110">
        <v>29250</v>
      </c>
      <c r="W256" s="105">
        <v>29500</v>
      </c>
      <c r="X256" s="111">
        <v>29600</v>
      </c>
      <c r="Y256" s="111">
        <v>30050</v>
      </c>
      <c r="Z256" s="111">
        <v>31500</v>
      </c>
      <c r="AA256" s="111">
        <v>32200</v>
      </c>
      <c r="AB256" s="111">
        <v>33700</v>
      </c>
      <c r="AC256" s="112">
        <v>32750</v>
      </c>
      <c r="AD256" s="112">
        <v>33550</v>
      </c>
      <c r="AE256" s="112">
        <v>34150</v>
      </c>
      <c r="AF256" s="112">
        <v>35250</v>
      </c>
      <c r="AG256" s="112">
        <v>36650</v>
      </c>
      <c r="AH256" s="117"/>
    </row>
    <row r="257" spans="2:34" ht="15" x14ac:dyDescent="0.25">
      <c r="B257" s="113" t="s">
        <v>255</v>
      </c>
      <c r="C257" s="109">
        <v>13700</v>
      </c>
      <c r="D257" s="109">
        <v>14600</v>
      </c>
      <c r="E257" s="109">
        <v>14950</v>
      </c>
      <c r="F257" s="109">
        <v>15900</v>
      </c>
      <c r="G257" s="109">
        <v>16300</v>
      </c>
      <c r="H257" s="109">
        <v>16300</v>
      </c>
      <c r="I257" s="109">
        <v>17550</v>
      </c>
      <c r="J257" s="109">
        <v>18550</v>
      </c>
      <c r="K257" s="109">
        <v>19650</v>
      </c>
      <c r="L257" s="104">
        <v>19900</v>
      </c>
      <c r="M257" s="104">
        <v>21300</v>
      </c>
      <c r="N257" s="104">
        <v>22500</v>
      </c>
      <c r="O257" s="104">
        <v>22900</v>
      </c>
      <c r="P257" s="104">
        <v>24150</v>
      </c>
      <c r="Q257" s="104">
        <v>24850</v>
      </c>
      <c r="R257" s="104">
        <v>25100</v>
      </c>
      <c r="S257" s="104">
        <v>25700</v>
      </c>
      <c r="T257" s="104">
        <v>25700</v>
      </c>
      <c r="U257" s="104">
        <v>25900</v>
      </c>
      <c r="V257" s="110">
        <v>26850</v>
      </c>
      <c r="W257" s="105">
        <v>27100</v>
      </c>
      <c r="X257" s="111">
        <v>28100</v>
      </c>
      <c r="Y257" s="111">
        <v>28500</v>
      </c>
      <c r="Z257" s="111">
        <v>28500</v>
      </c>
      <c r="AA257" s="111">
        <v>29900</v>
      </c>
      <c r="AB257" s="111">
        <v>30500</v>
      </c>
      <c r="AC257" s="112">
        <v>30250</v>
      </c>
      <c r="AD257" s="112">
        <v>31300</v>
      </c>
      <c r="AE257" s="112">
        <v>34000</v>
      </c>
      <c r="AF257" s="112">
        <v>35000</v>
      </c>
      <c r="AG257" s="112">
        <v>35800</v>
      </c>
      <c r="AH257" s="117"/>
    </row>
    <row r="258" spans="2:34" ht="15" x14ac:dyDescent="0.25">
      <c r="B258" s="113" t="s">
        <v>256</v>
      </c>
      <c r="C258" s="109">
        <v>13700</v>
      </c>
      <c r="D258" s="109">
        <v>14600</v>
      </c>
      <c r="E258" s="109">
        <v>14950</v>
      </c>
      <c r="F258" s="109">
        <v>15900</v>
      </c>
      <c r="G258" s="109">
        <v>16300</v>
      </c>
      <c r="H258" s="109">
        <v>16300</v>
      </c>
      <c r="I258" s="109">
        <v>17550</v>
      </c>
      <c r="J258" s="109">
        <v>18550</v>
      </c>
      <c r="K258" s="109">
        <v>19650</v>
      </c>
      <c r="L258" s="104">
        <v>19900</v>
      </c>
      <c r="M258" s="104">
        <v>21300</v>
      </c>
      <c r="N258" s="104">
        <v>22500</v>
      </c>
      <c r="O258" s="104">
        <v>22900</v>
      </c>
      <c r="P258" s="104">
        <v>24150</v>
      </c>
      <c r="Q258" s="104">
        <v>24850</v>
      </c>
      <c r="R258" s="104">
        <v>25100</v>
      </c>
      <c r="S258" s="104">
        <v>26150</v>
      </c>
      <c r="T258" s="104">
        <v>26150</v>
      </c>
      <c r="U258" s="104">
        <v>26200</v>
      </c>
      <c r="V258" s="110">
        <v>27150</v>
      </c>
      <c r="W258" s="105">
        <v>27400</v>
      </c>
      <c r="X258" s="111">
        <v>28750</v>
      </c>
      <c r="Y258" s="111">
        <v>29500</v>
      </c>
      <c r="Z258" s="111">
        <v>30950</v>
      </c>
      <c r="AA258" s="111">
        <v>32450</v>
      </c>
      <c r="AB258" s="111">
        <v>32700</v>
      </c>
      <c r="AC258" s="112">
        <v>33850</v>
      </c>
      <c r="AD258" s="112">
        <v>34950</v>
      </c>
      <c r="AE258" s="112">
        <v>34750</v>
      </c>
      <c r="AF258" s="112">
        <v>37150</v>
      </c>
      <c r="AG258" s="112">
        <v>36950</v>
      </c>
      <c r="AH258" s="117"/>
    </row>
    <row r="259" spans="2:34" ht="15" x14ac:dyDescent="0.25">
      <c r="B259" s="113" t="s">
        <v>257</v>
      </c>
      <c r="C259" s="109">
        <v>15400</v>
      </c>
      <c r="D259" s="109">
        <v>16300</v>
      </c>
      <c r="E259" s="109">
        <v>17150</v>
      </c>
      <c r="F259" s="109">
        <v>18350</v>
      </c>
      <c r="G259" s="109">
        <v>16300</v>
      </c>
      <c r="H259" s="109">
        <v>16650</v>
      </c>
      <c r="I259" s="109">
        <v>17650</v>
      </c>
      <c r="J259" s="109">
        <v>18550</v>
      </c>
      <c r="K259" s="109">
        <v>19650</v>
      </c>
      <c r="L259" s="104">
        <v>19900</v>
      </c>
      <c r="M259" s="104">
        <v>21300</v>
      </c>
      <c r="N259" s="104">
        <v>26450</v>
      </c>
      <c r="O259" s="104">
        <v>27050</v>
      </c>
      <c r="P259" s="104">
        <v>27050</v>
      </c>
      <c r="Q259" s="104">
        <v>27050</v>
      </c>
      <c r="R259" s="104">
        <v>27050</v>
      </c>
      <c r="S259" s="104">
        <v>27650</v>
      </c>
      <c r="T259" s="104">
        <v>27650</v>
      </c>
      <c r="U259" s="104">
        <v>27750</v>
      </c>
      <c r="V259" s="110">
        <v>29000</v>
      </c>
      <c r="W259" s="105">
        <v>29300</v>
      </c>
      <c r="X259" s="111">
        <v>30450</v>
      </c>
      <c r="Y259" s="111">
        <v>30900</v>
      </c>
      <c r="Z259" s="111">
        <v>32400</v>
      </c>
      <c r="AA259" s="111">
        <v>32500</v>
      </c>
      <c r="AB259" s="111">
        <v>33300</v>
      </c>
      <c r="AC259" s="112">
        <v>33800</v>
      </c>
      <c r="AD259" s="112">
        <v>35000</v>
      </c>
      <c r="AE259" s="112">
        <v>34850</v>
      </c>
      <c r="AF259" s="112">
        <v>35850</v>
      </c>
      <c r="AG259" s="112">
        <v>38400</v>
      </c>
      <c r="AH259" s="117"/>
    </row>
    <row r="260" spans="2:34" ht="15" x14ac:dyDescent="0.25">
      <c r="B260" s="113" t="s">
        <v>258</v>
      </c>
      <c r="C260" s="109">
        <v>13700</v>
      </c>
      <c r="D260" s="109">
        <v>14600</v>
      </c>
      <c r="E260" s="109">
        <v>14950</v>
      </c>
      <c r="F260" s="109">
        <v>15900</v>
      </c>
      <c r="G260" s="109">
        <v>16300</v>
      </c>
      <c r="H260" s="109">
        <v>16300</v>
      </c>
      <c r="I260" s="109">
        <v>17550</v>
      </c>
      <c r="J260" s="109">
        <v>18550</v>
      </c>
      <c r="K260" s="109">
        <v>19650</v>
      </c>
      <c r="L260" s="104">
        <v>19900</v>
      </c>
      <c r="M260" s="104">
        <v>21300</v>
      </c>
      <c r="N260" s="104">
        <v>22500</v>
      </c>
      <c r="O260" s="104">
        <v>22900</v>
      </c>
      <c r="P260" s="104">
        <v>24150</v>
      </c>
      <c r="Q260" s="104">
        <v>24850</v>
      </c>
      <c r="R260" s="104">
        <v>25100</v>
      </c>
      <c r="S260" s="104">
        <v>25700</v>
      </c>
      <c r="T260" s="104">
        <v>25700</v>
      </c>
      <c r="U260" s="104">
        <v>25900</v>
      </c>
      <c r="V260" s="110">
        <v>26850</v>
      </c>
      <c r="W260" s="105">
        <v>27100</v>
      </c>
      <c r="X260" s="111">
        <v>28450</v>
      </c>
      <c r="Y260" s="111">
        <v>29850</v>
      </c>
      <c r="Z260" s="111">
        <v>31000</v>
      </c>
      <c r="AA260" s="111">
        <v>31200</v>
      </c>
      <c r="AB260" s="111">
        <v>32400</v>
      </c>
      <c r="AC260" s="112">
        <v>31900</v>
      </c>
      <c r="AD260" s="112">
        <v>32950</v>
      </c>
      <c r="AE260" s="112">
        <v>34600</v>
      </c>
      <c r="AF260" s="112">
        <v>35150</v>
      </c>
      <c r="AG260" s="112">
        <v>37100</v>
      </c>
      <c r="AH260" s="117"/>
    </row>
    <row r="261" spans="2:34" ht="15" x14ac:dyDescent="0.25">
      <c r="B261" s="113" t="s">
        <v>259</v>
      </c>
      <c r="C261" s="109">
        <v>15650</v>
      </c>
      <c r="D261" s="109">
        <v>17000</v>
      </c>
      <c r="E261" s="109">
        <v>17000</v>
      </c>
      <c r="F261" s="109">
        <v>17900</v>
      </c>
      <c r="G261" s="109">
        <v>17700</v>
      </c>
      <c r="H261" s="109">
        <v>17950</v>
      </c>
      <c r="I261" s="109">
        <v>17950</v>
      </c>
      <c r="J261" s="109">
        <v>18550</v>
      </c>
      <c r="K261" s="109">
        <v>19650</v>
      </c>
      <c r="L261" s="104">
        <v>19900</v>
      </c>
      <c r="M261" s="104">
        <v>21300</v>
      </c>
      <c r="N261" s="104">
        <v>24400</v>
      </c>
      <c r="O261" s="104">
        <v>24800</v>
      </c>
      <c r="P261" s="104">
        <v>27500</v>
      </c>
      <c r="Q261" s="104">
        <v>27750</v>
      </c>
      <c r="R261" s="104">
        <v>28550</v>
      </c>
      <c r="S261" s="104">
        <v>29400</v>
      </c>
      <c r="T261" s="104">
        <v>29400</v>
      </c>
      <c r="U261" s="104">
        <v>29550</v>
      </c>
      <c r="V261" s="110">
        <v>30700</v>
      </c>
      <c r="W261" s="105">
        <v>30950</v>
      </c>
      <c r="X261" s="111">
        <v>30950</v>
      </c>
      <c r="Y261" s="111">
        <v>31350</v>
      </c>
      <c r="Z261" s="111">
        <v>31700</v>
      </c>
      <c r="AA261" s="111">
        <v>31700</v>
      </c>
      <c r="AB261" s="111">
        <v>32350</v>
      </c>
      <c r="AC261" s="112">
        <v>31200</v>
      </c>
      <c r="AD261" s="112">
        <v>33350</v>
      </c>
      <c r="AE261" s="112">
        <v>35550</v>
      </c>
      <c r="AF261" s="112">
        <v>37800</v>
      </c>
      <c r="AG261" s="112">
        <v>39000</v>
      </c>
      <c r="AH261" s="117"/>
    </row>
    <row r="262" spans="2:34" ht="15" x14ac:dyDescent="0.25">
      <c r="B262" s="113" t="s">
        <v>260</v>
      </c>
      <c r="C262" s="109">
        <v>13700</v>
      </c>
      <c r="D262" s="109">
        <v>14600</v>
      </c>
      <c r="E262" s="109">
        <v>14950</v>
      </c>
      <c r="F262" s="109">
        <v>17150</v>
      </c>
      <c r="G262" s="109">
        <v>16300</v>
      </c>
      <c r="H262" s="109">
        <v>16300</v>
      </c>
      <c r="I262" s="109">
        <v>17650</v>
      </c>
      <c r="J262" s="109">
        <v>18550</v>
      </c>
      <c r="K262" s="109">
        <v>19650</v>
      </c>
      <c r="L262" s="104">
        <v>19900</v>
      </c>
      <c r="M262" s="104">
        <v>21300</v>
      </c>
      <c r="N262" s="104">
        <v>24400</v>
      </c>
      <c r="O262" s="104">
        <v>25400</v>
      </c>
      <c r="P262" s="104">
        <v>26250</v>
      </c>
      <c r="Q262" s="104">
        <v>28300</v>
      </c>
      <c r="R262" s="104">
        <v>28300</v>
      </c>
      <c r="S262" s="104">
        <v>28300</v>
      </c>
      <c r="T262" s="104">
        <v>28300</v>
      </c>
      <c r="U262" s="104">
        <v>28350</v>
      </c>
      <c r="V262" s="110">
        <v>29100</v>
      </c>
      <c r="W262" s="105">
        <v>29350</v>
      </c>
      <c r="X262" s="111">
        <v>29450</v>
      </c>
      <c r="Y262" s="111">
        <v>29850</v>
      </c>
      <c r="Z262" s="111">
        <v>29900</v>
      </c>
      <c r="AA262" s="111">
        <v>31250</v>
      </c>
      <c r="AB262" s="111">
        <v>32750</v>
      </c>
      <c r="AC262" s="112">
        <v>32650</v>
      </c>
      <c r="AD262" s="112">
        <v>34100</v>
      </c>
      <c r="AE262" s="112">
        <v>37800</v>
      </c>
      <c r="AF262" s="112">
        <v>38050</v>
      </c>
      <c r="AG262" s="112">
        <v>40800</v>
      </c>
      <c r="AH262" s="117"/>
    </row>
    <row r="263" spans="2:34" ht="15" x14ac:dyDescent="0.25">
      <c r="B263" s="113" t="s">
        <v>261</v>
      </c>
      <c r="C263" s="109">
        <v>14350</v>
      </c>
      <c r="D263" s="109">
        <v>15400</v>
      </c>
      <c r="E263" s="109">
        <v>15500</v>
      </c>
      <c r="F263" s="109">
        <v>15900</v>
      </c>
      <c r="G263" s="109">
        <v>16400</v>
      </c>
      <c r="H263" s="109">
        <v>16400</v>
      </c>
      <c r="I263" s="109">
        <v>17550</v>
      </c>
      <c r="J263" s="109">
        <v>18550</v>
      </c>
      <c r="K263" s="109">
        <v>19650</v>
      </c>
      <c r="L263" s="104">
        <v>19900</v>
      </c>
      <c r="M263" s="104">
        <v>21300</v>
      </c>
      <c r="N263" s="104">
        <v>22500</v>
      </c>
      <c r="O263" s="104">
        <v>22900</v>
      </c>
      <c r="P263" s="104">
        <v>24150</v>
      </c>
      <c r="Q263" s="104">
        <v>24850</v>
      </c>
      <c r="R263" s="104">
        <v>25100</v>
      </c>
      <c r="S263" s="104">
        <v>25700</v>
      </c>
      <c r="T263" s="104">
        <v>25700</v>
      </c>
      <c r="U263" s="104">
        <v>25900</v>
      </c>
      <c r="V263" s="110">
        <v>26850</v>
      </c>
      <c r="W263" s="105">
        <v>27100</v>
      </c>
      <c r="X263" s="111">
        <v>28100</v>
      </c>
      <c r="Y263" s="111">
        <v>28500</v>
      </c>
      <c r="Z263" s="111">
        <v>29150</v>
      </c>
      <c r="AA263" s="111">
        <v>30000</v>
      </c>
      <c r="AB263" s="111">
        <v>31200</v>
      </c>
      <c r="AC263" s="112">
        <v>30250</v>
      </c>
      <c r="AD263" s="112">
        <v>31300</v>
      </c>
      <c r="AE263" s="112">
        <v>34000</v>
      </c>
      <c r="AF263" s="112">
        <v>35000</v>
      </c>
      <c r="AG263" s="112">
        <v>35800</v>
      </c>
      <c r="AH263" s="117"/>
    </row>
    <row r="264" spans="2:34" ht="15" x14ac:dyDescent="0.25">
      <c r="B264" s="113" t="s">
        <v>262</v>
      </c>
      <c r="C264" s="109">
        <v>13700</v>
      </c>
      <c r="D264" s="109">
        <v>14600</v>
      </c>
      <c r="E264" s="109">
        <v>14950</v>
      </c>
      <c r="F264" s="109">
        <v>15900</v>
      </c>
      <c r="G264" s="109">
        <v>16300</v>
      </c>
      <c r="H264" s="109">
        <v>16300</v>
      </c>
      <c r="I264" s="109">
        <v>17550</v>
      </c>
      <c r="J264" s="109">
        <v>18550</v>
      </c>
      <c r="K264" s="109">
        <v>19650</v>
      </c>
      <c r="L264" s="104">
        <v>19900</v>
      </c>
      <c r="M264" s="104">
        <v>21300</v>
      </c>
      <c r="N264" s="104">
        <v>22500</v>
      </c>
      <c r="O264" s="104">
        <v>22900</v>
      </c>
      <c r="P264" s="104">
        <v>24150</v>
      </c>
      <c r="Q264" s="104">
        <v>24850</v>
      </c>
      <c r="R264" s="104">
        <v>25100</v>
      </c>
      <c r="S264" s="104">
        <v>25700</v>
      </c>
      <c r="T264" s="104">
        <v>25700</v>
      </c>
      <c r="U264" s="104">
        <v>25900</v>
      </c>
      <c r="V264" s="110">
        <v>26850</v>
      </c>
      <c r="W264" s="105">
        <v>27100</v>
      </c>
      <c r="X264" s="111">
        <v>28100</v>
      </c>
      <c r="Y264" s="111">
        <v>28500</v>
      </c>
      <c r="Z264" s="111">
        <v>28500</v>
      </c>
      <c r="AA264" s="111">
        <v>29900</v>
      </c>
      <c r="AB264" s="111">
        <v>30500</v>
      </c>
      <c r="AC264" s="112">
        <v>30250</v>
      </c>
      <c r="AD264" s="112">
        <v>31300</v>
      </c>
      <c r="AE264" s="112">
        <v>34000</v>
      </c>
      <c r="AF264" s="112">
        <v>35000</v>
      </c>
      <c r="AG264" s="112">
        <v>35800</v>
      </c>
      <c r="AH264" s="117"/>
    </row>
    <row r="265" spans="2:34" ht="15" x14ac:dyDescent="0.25">
      <c r="B265" s="113" t="s">
        <v>263</v>
      </c>
      <c r="C265" s="109">
        <v>13700</v>
      </c>
      <c r="D265" s="109">
        <v>14600</v>
      </c>
      <c r="E265" s="109">
        <v>14950</v>
      </c>
      <c r="F265" s="109">
        <v>15900</v>
      </c>
      <c r="G265" s="109">
        <v>16300</v>
      </c>
      <c r="H265" s="109">
        <v>16300</v>
      </c>
      <c r="I265" s="109">
        <v>17550</v>
      </c>
      <c r="J265" s="109">
        <v>18550</v>
      </c>
      <c r="K265" s="109">
        <v>19650</v>
      </c>
      <c r="L265" s="104">
        <v>19900</v>
      </c>
      <c r="M265" s="104">
        <v>21300</v>
      </c>
      <c r="N265" s="104">
        <v>22500</v>
      </c>
      <c r="O265" s="104">
        <v>22900</v>
      </c>
      <c r="P265" s="104">
        <v>24150</v>
      </c>
      <c r="Q265" s="104">
        <v>24850</v>
      </c>
      <c r="R265" s="104">
        <v>25100</v>
      </c>
      <c r="S265" s="104">
        <v>25700</v>
      </c>
      <c r="T265" s="104">
        <v>25700</v>
      </c>
      <c r="U265" s="104">
        <v>25900</v>
      </c>
      <c r="V265" s="110">
        <v>26850</v>
      </c>
      <c r="W265" s="105">
        <v>27100</v>
      </c>
      <c r="X265" s="111">
        <v>28100</v>
      </c>
      <c r="Y265" s="111">
        <v>28500</v>
      </c>
      <c r="Z265" s="111">
        <v>28500</v>
      </c>
      <c r="AA265" s="111">
        <v>29900</v>
      </c>
      <c r="AB265" s="111">
        <v>30500</v>
      </c>
      <c r="AC265" s="112">
        <v>30250</v>
      </c>
      <c r="AD265" s="112">
        <v>31300</v>
      </c>
      <c r="AE265" s="112">
        <v>34000</v>
      </c>
      <c r="AF265" s="112">
        <v>35000</v>
      </c>
      <c r="AG265" s="112">
        <v>35800</v>
      </c>
      <c r="AH265" s="117"/>
    </row>
    <row r="266" spans="2:34" ht="15" x14ac:dyDescent="0.25">
      <c r="B266" s="113" t="s">
        <v>264</v>
      </c>
      <c r="C266" s="109">
        <v>15250</v>
      </c>
      <c r="D266" s="109">
        <v>16100</v>
      </c>
      <c r="E266" s="109">
        <v>16250</v>
      </c>
      <c r="F266" s="109">
        <v>16750</v>
      </c>
      <c r="G266" s="109">
        <v>16750</v>
      </c>
      <c r="H266" s="109">
        <v>16800</v>
      </c>
      <c r="I266" s="109">
        <v>17550</v>
      </c>
      <c r="J266" s="109">
        <v>18550</v>
      </c>
      <c r="K266" s="109">
        <v>19650</v>
      </c>
      <c r="L266" s="104">
        <v>19900</v>
      </c>
      <c r="M266" s="104">
        <v>21300</v>
      </c>
      <c r="N266" s="104">
        <v>22500</v>
      </c>
      <c r="O266" s="104">
        <v>22900</v>
      </c>
      <c r="P266" s="104">
        <v>26700</v>
      </c>
      <c r="Q266" s="104">
        <v>27450</v>
      </c>
      <c r="R266" s="104">
        <v>27450</v>
      </c>
      <c r="S266" s="104">
        <v>27700</v>
      </c>
      <c r="T266" s="104">
        <v>27700</v>
      </c>
      <c r="U266" s="104">
        <v>27800</v>
      </c>
      <c r="V266" s="110">
        <v>28500</v>
      </c>
      <c r="W266" s="105">
        <v>28800</v>
      </c>
      <c r="X266" s="111">
        <v>28950</v>
      </c>
      <c r="Y266" s="111">
        <v>29350</v>
      </c>
      <c r="Z266" s="111">
        <v>29250</v>
      </c>
      <c r="AA266" s="111">
        <v>30000</v>
      </c>
      <c r="AB266" s="111">
        <v>30500</v>
      </c>
      <c r="AC266" s="112">
        <v>30250</v>
      </c>
      <c r="AD266" s="112">
        <v>31300</v>
      </c>
      <c r="AE266" s="112">
        <v>34000</v>
      </c>
      <c r="AF266" s="112">
        <v>35000</v>
      </c>
      <c r="AG266" s="112">
        <v>35800</v>
      </c>
      <c r="AH266" s="117"/>
    </row>
    <row r="267" spans="2:34" ht="15" x14ac:dyDescent="0.25">
      <c r="B267" s="113" t="s">
        <v>265</v>
      </c>
      <c r="C267" s="109">
        <v>18600</v>
      </c>
      <c r="D267" s="109">
        <v>19400</v>
      </c>
      <c r="E267" s="109">
        <v>19950</v>
      </c>
      <c r="F267" s="109">
        <v>20750</v>
      </c>
      <c r="G267" s="109">
        <v>21350</v>
      </c>
      <c r="H267" s="109">
        <v>21450</v>
      </c>
      <c r="I267" s="109">
        <v>22950</v>
      </c>
      <c r="J267" s="109">
        <v>23750</v>
      </c>
      <c r="K267" s="109">
        <v>24150</v>
      </c>
      <c r="L267" s="104">
        <v>26800</v>
      </c>
      <c r="M267" s="104">
        <v>28100</v>
      </c>
      <c r="N267" s="104">
        <v>31200</v>
      </c>
      <c r="O267" s="104">
        <v>32200</v>
      </c>
      <c r="P267" s="104">
        <v>32200</v>
      </c>
      <c r="Q267" s="104">
        <v>32200</v>
      </c>
      <c r="R267" s="104">
        <v>32650</v>
      </c>
      <c r="S267" s="104">
        <v>33250</v>
      </c>
      <c r="T267" s="104">
        <v>33250</v>
      </c>
      <c r="U267" s="104">
        <v>33550</v>
      </c>
      <c r="V267" s="110">
        <v>34950</v>
      </c>
      <c r="W267" s="105">
        <v>35150</v>
      </c>
      <c r="X267" s="111">
        <v>35300</v>
      </c>
      <c r="Y267" s="111">
        <v>35750</v>
      </c>
      <c r="Z267" s="111">
        <v>36350</v>
      </c>
      <c r="AA267" s="111">
        <v>36500</v>
      </c>
      <c r="AB267" s="111">
        <v>36400</v>
      </c>
      <c r="AC267" s="112">
        <v>36050</v>
      </c>
      <c r="AD267" s="112">
        <v>37500</v>
      </c>
      <c r="AE267" s="112">
        <v>40800</v>
      </c>
      <c r="AF267" s="112">
        <v>43000</v>
      </c>
      <c r="AG267" s="112">
        <v>43500</v>
      </c>
      <c r="AH267" s="117"/>
    </row>
    <row r="268" spans="2:34" ht="15" x14ac:dyDescent="0.25">
      <c r="B268" s="113" t="s">
        <v>266</v>
      </c>
      <c r="C268" s="109">
        <v>16000</v>
      </c>
      <c r="D268" s="109">
        <v>16700</v>
      </c>
      <c r="E268" s="109">
        <v>17200</v>
      </c>
      <c r="F268" s="109">
        <v>17300</v>
      </c>
      <c r="G268" s="109">
        <v>16700</v>
      </c>
      <c r="H268" s="109">
        <v>17100</v>
      </c>
      <c r="I268" s="109">
        <v>17650</v>
      </c>
      <c r="J268" s="109">
        <v>18550</v>
      </c>
      <c r="K268" s="109">
        <v>19650</v>
      </c>
      <c r="L268" s="104">
        <v>19900</v>
      </c>
      <c r="M268" s="104">
        <v>21300</v>
      </c>
      <c r="N268" s="104">
        <v>24700</v>
      </c>
      <c r="O268" s="104">
        <v>25400</v>
      </c>
      <c r="P268" s="104">
        <v>28650</v>
      </c>
      <c r="Q268" s="104">
        <v>29000</v>
      </c>
      <c r="R268" s="104">
        <v>29650</v>
      </c>
      <c r="S268" s="104">
        <v>30600</v>
      </c>
      <c r="T268" s="104">
        <v>30600</v>
      </c>
      <c r="U268" s="104">
        <v>30800</v>
      </c>
      <c r="V268" s="110">
        <v>32700</v>
      </c>
      <c r="W268" s="105">
        <v>32400</v>
      </c>
      <c r="X268" s="111">
        <v>34000</v>
      </c>
      <c r="Y268" s="111">
        <v>35150</v>
      </c>
      <c r="Z268" s="111">
        <v>35900</v>
      </c>
      <c r="AA268" s="111">
        <v>36650</v>
      </c>
      <c r="AB268" s="111">
        <v>38550</v>
      </c>
      <c r="AC268" s="112">
        <v>38100</v>
      </c>
      <c r="AD268" s="112">
        <v>38050</v>
      </c>
      <c r="AE268" s="112">
        <v>38500</v>
      </c>
      <c r="AF268" s="112">
        <v>40800</v>
      </c>
      <c r="AG268" s="112">
        <v>41400</v>
      </c>
      <c r="AH268" s="117"/>
    </row>
    <row r="269" spans="2:34" ht="15" x14ac:dyDescent="0.25">
      <c r="B269" s="113" t="s">
        <v>267</v>
      </c>
      <c r="C269" s="109">
        <v>13700</v>
      </c>
      <c r="D269" s="109">
        <v>14600</v>
      </c>
      <c r="E269" s="109">
        <v>14950</v>
      </c>
      <c r="F269" s="109">
        <v>15900</v>
      </c>
      <c r="G269" s="109">
        <v>16300</v>
      </c>
      <c r="H269" s="109">
        <v>16300</v>
      </c>
      <c r="I269" s="109">
        <v>17550</v>
      </c>
      <c r="J269" s="109">
        <v>18550</v>
      </c>
      <c r="K269" s="109">
        <v>19650</v>
      </c>
      <c r="L269" s="104">
        <v>19900</v>
      </c>
      <c r="M269" s="104">
        <v>21300</v>
      </c>
      <c r="N269" s="104">
        <v>22500</v>
      </c>
      <c r="O269" s="104">
        <v>22900</v>
      </c>
      <c r="P269" s="104">
        <v>24150</v>
      </c>
      <c r="Q269" s="104">
        <v>24850</v>
      </c>
      <c r="R269" s="104">
        <v>25100</v>
      </c>
      <c r="S269" s="104">
        <v>25700</v>
      </c>
      <c r="T269" s="104">
        <v>25700</v>
      </c>
      <c r="U269" s="104">
        <v>25900</v>
      </c>
      <c r="V269" s="110">
        <v>26850</v>
      </c>
      <c r="W269" s="105">
        <v>27100</v>
      </c>
      <c r="X269" s="111">
        <v>28100</v>
      </c>
      <c r="Y269" s="111">
        <v>28500</v>
      </c>
      <c r="Z269" s="111">
        <v>28500</v>
      </c>
      <c r="AA269" s="111">
        <v>29900</v>
      </c>
      <c r="AB269" s="111">
        <v>30500</v>
      </c>
      <c r="AC269" s="112">
        <v>30250</v>
      </c>
      <c r="AD269" s="112">
        <v>31300</v>
      </c>
      <c r="AE269" s="112">
        <v>34000</v>
      </c>
      <c r="AF269" s="112">
        <v>35000</v>
      </c>
      <c r="AG269" s="112">
        <v>35800</v>
      </c>
      <c r="AH269" s="117"/>
    </row>
    <row r="270" spans="2:34" ht="15" x14ac:dyDescent="0.25">
      <c r="B270" s="113" t="s">
        <v>268</v>
      </c>
      <c r="C270" s="109">
        <v>14800</v>
      </c>
      <c r="D270" s="109">
        <v>15650</v>
      </c>
      <c r="E270" s="109">
        <v>15800</v>
      </c>
      <c r="F270" s="109">
        <v>17650</v>
      </c>
      <c r="G270" s="109">
        <v>18050</v>
      </c>
      <c r="H270" s="109">
        <v>18450</v>
      </c>
      <c r="I270" s="109">
        <v>18450</v>
      </c>
      <c r="J270" s="109">
        <v>18550</v>
      </c>
      <c r="K270" s="109">
        <v>19650</v>
      </c>
      <c r="L270" s="104">
        <v>19900</v>
      </c>
      <c r="M270" s="104">
        <v>21300</v>
      </c>
      <c r="N270" s="104">
        <v>26750</v>
      </c>
      <c r="O270" s="104">
        <v>27450</v>
      </c>
      <c r="P270" s="104">
        <v>29800</v>
      </c>
      <c r="Q270" s="104">
        <v>31250</v>
      </c>
      <c r="R270" s="104">
        <v>31250</v>
      </c>
      <c r="S270" s="104">
        <v>32000</v>
      </c>
      <c r="T270" s="104">
        <v>32000</v>
      </c>
      <c r="U270" s="104">
        <v>32250</v>
      </c>
      <c r="V270" s="110">
        <v>33450</v>
      </c>
      <c r="W270" s="105">
        <v>33750</v>
      </c>
      <c r="X270" s="111">
        <v>35400</v>
      </c>
      <c r="Y270" s="111">
        <v>37100</v>
      </c>
      <c r="Z270" s="111">
        <v>38200</v>
      </c>
      <c r="AA270" s="111">
        <v>38250</v>
      </c>
      <c r="AB270" s="111">
        <v>39250</v>
      </c>
      <c r="AC270" s="112">
        <v>38150</v>
      </c>
      <c r="AD270" s="112">
        <v>37450</v>
      </c>
      <c r="AE270" s="112">
        <v>38600</v>
      </c>
      <c r="AF270" s="112">
        <v>41300</v>
      </c>
      <c r="AG270" s="112">
        <v>42300</v>
      </c>
      <c r="AH270" s="117"/>
    </row>
    <row r="271" spans="2:34" ht="15" x14ac:dyDescent="0.25">
      <c r="B271" s="113" t="s">
        <v>269</v>
      </c>
      <c r="C271" s="109">
        <v>13700</v>
      </c>
      <c r="D271" s="109">
        <v>14600</v>
      </c>
      <c r="E271" s="109">
        <v>14950</v>
      </c>
      <c r="F271" s="109">
        <v>15900</v>
      </c>
      <c r="G271" s="109">
        <v>16300</v>
      </c>
      <c r="H271" s="109">
        <v>16300</v>
      </c>
      <c r="I271" s="109">
        <v>17550</v>
      </c>
      <c r="J271" s="109">
        <v>18550</v>
      </c>
      <c r="K271" s="109">
        <v>19650</v>
      </c>
      <c r="L271" s="104">
        <v>19900</v>
      </c>
      <c r="M271" s="104">
        <v>21300</v>
      </c>
      <c r="N271" s="104">
        <v>22500</v>
      </c>
      <c r="O271" s="104">
        <v>22900</v>
      </c>
      <c r="P271" s="104">
        <v>24150</v>
      </c>
      <c r="Q271" s="104">
        <v>24850</v>
      </c>
      <c r="R271" s="104">
        <v>25100</v>
      </c>
      <c r="S271" s="104">
        <v>25700</v>
      </c>
      <c r="T271" s="104">
        <v>25700</v>
      </c>
      <c r="U271" s="104">
        <v>25900</v>
      </c>
      <c r="V271" s="110">
        <v>26850</v>
      </c>
      <c r="W271" s="105">
        <v>27100</v>
      </c>
      <c r="X271" s="111">
        <v>28100</v>
      </c>
      <c r="Y271" s="111">
        <v>28500</v>
      </c>
      <c r="Z271" s="111">
        <v>28500</v>
      </c>
      <c r="AA271" s="111">
        <v>29900</v>
      </c>
      <c r="AB271" s="111">
        <v>30500</v>
      </c>
      <c r="AC271" s="112">
        <v>30250</v>
      </c>
      <c r="AD271" s="112">
        <v>31300</v>
      </c>
      <c r="AE271" s="112">
        <v>34000</v>
      </c>
      <c r="AF271" s="112">
        <v>35000</v>
      </c>
      <c r="AG271" s="112">
        <v>35800</v>
      </c>
      <c r="AH271" s="117"/>
    </row>
    <row r="272" spans="2:34" ht="15" x14ac:dyDescent="0.25">
      <c r="B272" s="113" t="s">
        <v>270</v>
      </c>
      <c r="C272" s="109">
        <v>13700</v>
      </c>
      <c r="D272" s="109">
        <v>14600</v>
      </c>
      <c r="E272" s="109">
        <v>14950</v>
      </c>
      <c r="F272" s="109">
        <v>15900</v>
      </c>
      <c r="G272" s="109">
        <v>16300</v>
      </c>
      <c r="H272" s="109">
        <v>16300</v>
      </c>
      <c r="I272" s="109">
        <v>17550</v>
      </c>
      <c r="J272" s="109">
        <v>18550</v>
      </c>
      <c r="K272" s="109">
        <v>19650</v>
      </c>
      <c r="L272" s="104">
        <v>19900</v>
      </c>
      <c r="M272" s="104">
        <v>21300</v>
      </c>
      <c r="N272" s="104">
        <v>22500</v>
      </c>
      <c r="O272" s="104">
        <v>22900</v>
      </c>
      <c r="P272" s="104">
        <v>24150</v>
      </c>
      <c r="Q272" s="104">
        <v>24850</v>
      </c>
      <c r="R272" s="104">
        <v>25100</v>
      </c>
      <c r="S272" s="104">
        <v>25700</v>
      </c>
      <c r="T272" s="104">
        <v>25700</v>
      </c>
      <c r="U272" s="104">
        <v>25900</v>
      </c>
      <c r="V272" s="110">
        <v>26850</v>
      </c>
      <c r="W272" s="105">
        <v>27100</v>
      </c>
      <c r="X272" s="111">
        <v>28100</v>
      </c>
      <c r="Y272" s="111">
        <v>28500</v>
      </c>
      <c r="Z272" s="111">
        <v>28500</v>
      </c>
      <c r="AA272" s="111">
        <v>29900</v>
      </c>
      <c r="AB272" s="111">
        <v>30500</v>
      </c>
      <c r="AC272" s="112">
        <v>30250</v>
      </c>
      <c r="AD272" s="112">
        <v>31300</v>
      </c>
      <c r="AE272" s="112">
        <v>34000</v>
      </c>
      <c r="AF272" s="112">
        <v>35000</v>
      </c>
      <c r="AG272" s="112">
        <v>35800</v>
      </c>
      <c r="AH272" s="117"/>
    </row>
    <row r="273" spans="2:34" ht="15" x14ac:dyDescent="0.25">
      <c r="B273" s="113" t="s">
        <v>271</v>
      </c>
      <c r="C273" s="109">
        <v>13700</v>
      </c>
      <c r="D273" s="109">
        <v>14600</v>
      </c>
      <c r="E273" s="109">
        <v>14950</v>
      </c>
      <c r="F273" s="109">
        <v>15900</v>
      </c>
      <c r="G273" s="109">
        <v>16300</v>
      </c>
      <c r="H273" s="109">
        <v>16300</v>
      </c>
      <c r="I273" s="109">
        <v>17550</v>
      </c>
      <c r="J273" s="109">
        <v>18550</v>
      </c>
      <c r="K273" s="109">
        <v>19650</v>
      </c>
      <c r="L273" s="104">
        <v>19900</v>
      </c>
      <c r="M273" s="104">
        <v>21300</v>
      </c>
      <c r="N273" s="104">
        <v>22500</v>
      </c>
      <c r="O273" s="104">
        <v>22900</v>
      </c>
      <c r="P273" s="104">
        <v>24150</v>
      </c>
      <c r="Q273" s="104">
        <v>24850</v>
      </c>
      <c r="R273" s="104">
        <v>25100</v>
      </c>
      <c r="S273" s="104">
        <v>25700</v>
      </c>
      <c r="T273" s="104">
        <v>25700</v>
      </c>
      <c r="U273" s="104">
        <v>25900</v>
      </c>
      <c r="V273" s="110">
        <v>26850</v>
      </c>
      <c r="W273" s="105">
        <v>27100</v>
      </c>
      <c r="X273" s="111">
        <v>28100</v>
      </c>
      <c r="Y273" s="111">
        <v>28500</v>
      </c>
      <c r="Z273" s="111">
        <v>28500</v>
      </c>
      <c r="AA273" s="111">
        <v>29900</v>
      </c>
      <c r="AB273" s="111">
        <v>30500</v>
      </c>
      <c r="AC273" s="112">
        <v>30250</v>
      </c>
      <c r="AD273" s="112">
        <v>31300</v>
      </c>
      <c r="AE273" s="112">
        <v>34000</v>
      </c>
      <c r="AF273" s="112">
        <v>35000</v>
      </c>
      <c r="AG273" s="112">
        <v>35800</v>
      </c>
      <c r="AH273" s="117"/>
    </row>
    <row r="274" spans="2:34" ht="15" x14ac:dyDescent="0.25">
      <c r="B274" s="113" t="s">
        <v>272</v>
      </c>
      <c r="C274" s="109">
        <v>13700</v>
      </c>
      <c r="D274" s="109">
        <v>14600</v>
      </c>
      <c r="E274" s="109">
        <v>15200</v>
      </c>
      <c r="F274" s="109">
        <v>16400</v>
      </c>
      <c r="G274" s="109">
        <v>16300</v>
      </c>
      <c r="H274" s="109">
        <v>16400</v>
      </c>
      <c r="I274" s="109">
        <v>17550</v>
      </c>
      <c r="J274" s="109">
        <v>18550</v>
      </c>
      <c r="K274" s="109">
        <v>19650</v>
      </c>
      <c r="L274" s="104">
        <v>19900</v>
      </c>
      <c r="M274" s="104">
        <v>21300</v>
      </c>
      <c r="N274" s="104">
        <v>22500</v>
      </c>
      <c r="O274" s="104">
        <v>22900</v>
      </c>
      <c r="P274" s="104">
        <v>24150</v>
      </c>
      <c r="Q274" s="104">
        <v>24850</v>
      </c>
      <c r="R274" s="104">
        <v>25100</v>
      </c>
      <c r="S274" s="104">
        <v>25700</v>
      </c>
      <c r="T274" s="104">
        <v>25700</v>
      </c>
      <c r="U274" s="104">
        <v>25900</v>
      </c>
      <c r="V274" s="110">
        <v>26850</v>
      </c>
      <c r="W274" s="105">
        <v>27100</v>
      </c>
      <c r="X274" s="111">
        <v>28350</v>
      </c>
      <c r="Y274" s="111">
        <v>28700</v>
      </c>
      <c r="Z274" s="111">
        <v>30100</v>
      </c>
      <c r="AA274" s="111">
        <v>30600</v>
      </c>
      <c r="AB274" s="111">
        <v>31500</v>
      </c>
      <c r="AC274" s="112">
        <v>31250</v>
      </c>
      <c r="AD274" s="112">
        <v>31700</v>
      </c>
      <c r="AE274" s="112">
        <v>34000</v>
      </c>
      <c r="AF274" s="112">
        <v>35600</v>
      </c>
      <c r="AG274" s="112">
        <v>36750</v>
      </c>
      <c r="AH274" s="117"/>
    </row>
    <row r="275" spans="2:34" ht="15" x14ac:dyDescent="0.25">
      <c r="B275" s="113" t="s">
        <v>273</v>
      </c>
      <c r="C275" s="109">
        <v>13700</v>
      </c>
      <c r="D275" s="109">
        <v>14600</v>
      </c>
      <c r="E275" s="109">
        <v>14950</v>
      </c>
      <c r="F275" s="109">
        <v>15900</v>
      </c>
      <c r="G275" s="109">
        <v>16300</v>
      </c>
      <c r="H275" s="109">
        <v>16300</v>
      </c>
      <c r="I275" s="109">
        <v>17550</v>
      </c>
      <c r="J275" s="109">
        <v>18550</v>
      </c>
      <c r="K275" s="109">
        <v>19650</v>
      </c>
      <c r="L275" s="104">
        <v>19900</v>
      </c>
      <c r="M275" s="104">
        <v>21300</v>
      </c>
      <c r="N275" s="104">
        <v>22500</v>
      </c>
      <c r="O275" s="104">
        <v>22900</v>
      </c>
      <c r="P275" s="104">
        <v>24150</v>
      </c>
      <c r="Q275" s="104">
        <v>24850</v>
      </c>
      <c r="R275" s="104">
        <v>25100</v>
      </c>
      <c r="S275" s="104">
        <v>25700</v>
      </c>
      <c r="T275" s="104">
        <v>25700</v>
      </c>
      <c r="U275" s="104">
        <v>25900</v>
      </c>
      <c r="V275" s="110">
        <v>26850</v>
      </c>
      <c r="W275" s="105">
        <v>27100</v>
      </c>
      <c r="X275" s="111">
        <v>28100</v>
      </c>
      <c r="Y275" s="111">
        <v>28500</v>
      </c>
      <c r="Z275" s="111">
        <v>28500</v>
      </c>
      <c r="AA275" s="111">
        <v>29900</v>
      </c>
      <c r="AB275" s="111">
        <v>30500</v>
      </c>
      <c r="AC275" s="112">
        <v>30250</v>
      </c>
      <c r="AD275" s="112">
        <v>31300</v>
      </c>
      <c r="AE275" s="112">
        <v>34000</v>
      </c>
      <c r="AF275" s="112">
        <v>35000</v>
      </c>
      <c r="AG275" s="112">
        <v>35800</v>
      </c>
      <c r="AH275" s="117"/>
    </row>
    <row r="276" spans="2:34" ht="15" x14ac:dyDescent="0.25">
      <c r="B276" s="113" t="s">
        <v>274</v>
      </c>
      <c r="C276" s="109">
        <v>13700</v>
      </c>
      <c r="D276" s="109">
        <v>14600</v>
      </c>
      <c r="E276" s="109">
        <v>14950</v>
      </c>
      <c r="F276" s="109">
        <v>15900</v>
      </c>
      <c r="G276" s="109">
        <v>16300</v>
      </c>
      <c r="H276" s="109">
        <v>16300</v>
      </c>
      <c r="I276" s="109">
        <v>17550</v>
      </c>
      <c r="J276" s="109">
        <v>18550</v>
      </c>
      <c r="K276" s="109">
        <v>19650</v>
      </c>
      <c r="L276" s="104">
        <v>19900</v>
      </c>
      <c r="M276" s="104">
        <v>21300</v>
      </c>
      <c r="N276" s="104">
        <v>22500</v>
      </c>
      <c r="O276" s="104">
        <v>22900</v>
      </c>
      <c r="P276" s="104">
        <v>24150</v>
      </c>
      <c r="Q276" s="104">
        <v>24850</v>
      </c>
      <c r="R276" s="104">
        <v>25100</v>
      </c>
      <c r="S276" s="104">
        <v>25700</v>
      </c>
      <c r="T276" s="104">
        <v>25700</v>
      </c>
      <c r="U276" s="104">
        <v>25900</v>
      </c>
      <c r="V276" s="110">
        <v>26850</v>
      </c>
      <c r="W276" s="105">
        <v>27100</v>
      </c>
      <c r="X276" s="111">
        <v>28450</v>
      </c>
      <c r="Y276" s="111">
        <v>29850</v>
      </c>
      <c r="Z276" s="111">
        <v>31300</v>
      </c>
      <c r="AA276" s="111">
        <v>30550</v>
      </c>
      <c r="AB276" s="111">
        <v>32350</v>
      </c>
      <c r="AC276" s="112">
        <v>32500</v>
      </c>
      <c r="AD276" s="112">
        <v>31300</v>
      </c>
      <c r="AE276" s="112">
        <v>34000</v>
      </c>
      <c r="AF276" s="112">
        <v>35700</v>
      </c>
      <c r="AG276" s="112">
        <v>37850</v>
      </c>
      <c r="AH276" s="117"/>
    </row>
    <row r="277" spans="2:34" ht="15" x14ac:dyDescent="0.25">
      <c r="B277" s="113" t="s">
        <v>275</v>
      </c>
      <c r="C277" s="109">
        <v>13700</v>
      </c>
      <c r="D277" s="109">
        <v>14600</v>
      </c>
      <c r="E277" s="109">
        <v>14950</v>
      </c>
      <c r="F277" s="109">
        <v>15900</v>
      </c>
      <c r="G277" s="109">
        <v>16300</v>
      </c>
      <c r="H277" s="109">
        <v>16300</v>
      </c>
      <c r="I277" s="109">
        <v>17550</v>
      </c>
      <c r="J277" s="109">
        <v>18550</v>
      </c>
      <c r="K277" s="109">
        <v>19650</v>
      </c>
      <c r="L277" s="104">
        <v>19900</v>
      </c>
      <c r="M277" s="104">
        <v>21300</v>
      </c>
      <c r="N277" s="104">
        <v>22500</v>
      </c>
      <c r="O277" s="104">
        <v>22900</v>
      </c>
      <c r="P277" s="104">
        <v>24150</v>
      </c>
      <c r="Q277" s="104">
        <v>24850</v>
      </c>
      <c r="R277" s="104">
        <v>25100</v>
      </c>
      <c r="S277" s="104">
        <v>25700</v>
      </c>
      <c r="T277" s="104">
        <v>25700</v>
      </c>
      <c r="U277" s="104">
        <v>25900</v>
      </c>
      <c r="V277" s="110">
        <v>26850</v>
      </c>
      <c r="W277" s="105">
        <v>27100</v>
      </c>
      <c r="X277" s="111">
        <v>28100</v>
      </c>
      <c r="Y277" s="111">
        <v>28500</v>
      </c>
      <c r="Z277" s="111">
        <v>28500</v>
      </c>
      <c r="AA277" s="111">
        <v>29900</v>
      </c>
      <c r="AB277" s="111">
        <v>30500</v>
      </c>
      <c r="AC277" s="112">
        <v>30250</v>
      </c>
      <c r="AD277" s="112">
        <v>31300</v>
      </c>
      <c r="AE277" s="112">
        <v>34000</v>
      </c>
      <c r="AF277" s="112">
        <v>35000</v>
      </c>
      <c r="AG277" s="112">
        <v>35800</v>
      </c>
      <c r="AH277" s="117"/>
    </row>
    <row r="278" spans="2:34" ht="15" x14ac:dyDescent="0.25">
      <c r="B278" s="113" t="s">
        <v>276</v>
      </c>
      <c r="C278" s="109">
        <v>13700</v>
      </c>
      <c r="D278" s="109">
        <v>14600</v>
      </c>
      <c r="E278" s="109">
        <v>14950</v>
      </c>
      <c r="F278" s="109">
        <v>15900</v>
      </c>
      <c r="G278" s="109">
        <v>16300</v>
      </c>
      <c r="H278" s="109">
        <v>16300</v>
      </c>
      <c r="I278" s="109">
        <v>17550</v>
      </c>
      <c r="J278" s="109">
        <v>18550</v>
      </c>
      <c r="K278" s="109">
        <v>19650</v>
      </c>
      <c r="L278" s="104">
        <v>19900</v>
      </c>
      <c r="M278" s="104">
        <v>21300</v>
      </c>
      <c r="N278" s="104">
        <v>22500</v>
      </c>
      <c r="O278" s="104">
        <v>22900</v>
      </c>
      <c r="P278" s="104">
        <v>24150</v>
      </c>
      <c r="Q278" s="104">
        <v>24850</v>
      </c>
      <c r="R278" s="104">
        <v>25100</v>
      </c>
      <c r="S278" s="104">
        <v>25700</v>
      </c>
      <c r="T278" s="104">
        <v>25700</v>
      </c>
      <c r="U278" s="104">
        <v>25900</v>
      </c>
      <c r="V278" s="110">
        <v>26850</v>
      </c>
      <c r="W278" s="105">
        <v>27100</v>
      </c>
      <c r="X278" s="111">
        <v>28100</v>
      </c>
      <c r="Y278" s="111">
        <v>28500</v>
      </c>
      <c r="Z278" s="111">
        <v>28500</v>
      </c>
      <c r="AA278" s="111">
        <v>29900</v>
      </c>
      <c r="AB278" s="111">
        <v>30500</v>
      </c>
      <c r="AC278" s="112">
        <v>30250</v>
      </c>
      <c r="AD278" s="112">
        <v>31300</v>
      </c>
      <c r="AE278" s="112">
        <v>34000</v>
      </c>
      <c r="AF278" s="112">
        <v>35000</v>
      </c>
      <c r="AG278" s="112">
        <v>35800</v>
      </c>
      <c r="AH278" s="117"/>
    </row>
    <row r="279" spans="2:34" ht="15" x14ac:dyDescent="0.25">
      <c r="B279" s="113" t="s">
        <v>277</v>
      </c>
      <c r="C279" s="109">
        <v>18600</v>
      </c>
      <c r="D279" s="109">
        <v>19400</v>
      </c>
      <c r="E279" s="109">
        <v>19950</v>
      </c>
      <c r="F279" s="109">
        <v>20750</v>
      </c>
      <c r="G279" s="109">
        <v>21350</v>
      </c>
      <c r="H279" s="109">
        <v>21450</v>
      </c>
      <c r="I279" s="109">
        <v>22950</v>
      </c>
      <c r="J279" s="109">
        <v>23750</v>
      </c>
      <c r="K279" s="109">
        <v>24150</v>
      </c>
      <c r="L279" s="104">
        <v>26800</v>
      </c>
      <c r="M279" s="104">
        <v>28100</v>
      </c>
      <c r="N279" s="104">
        <v>31200</v>
      </c>
      <c r="O279" s="104">
        <v>32200</v>
      </c>
      <c r="P279" s="104">
        <v>32200</v>
      </c>
      <c r="Q279" s="104">
        <v>32200</v>
      </c>
      <c r="R279" s="104">
        <v>32650</v>
      </c>
      <c r="S279" s="104">
        <v>33250</v>
      </c>
      <c r="T279" s="104">
        <v>33250</v>
      </c>
      <c r="U279" s="104">
        <v>33550</v>
      </c>
      <c r="V279" s="110">
        <v>34950</v>
      </c>
      <c r="W279" s="105">
        <v>35150</v>
      </c>
      <c r="X279" s="111">
        <v>35300</v>
      </c>
      <c r="Y279" s="111">
        <v>35750</v>
      </c>
      <c r="Z279" s="111">
        <v>36350</v>
      </c>
      <c r="AA279" s="111">
        <v>36500</v>
      </c>
      <c r="AB279" s="111">
        <v>36400</v>
      </c>
      <c r="AC279" s="112">
        <v>36050</v>
      </c>
      <c r="AD279" s="112">
        <v>37500</v>
      </c>
      <c r="AE279" s="112">
        <v>40800</v>
      </c>
      <c r="AF279" s="112">
        <v>43000</v>
      </c>
      <c r="AG279" s="112">
        <v>43500</v>
      </c>
      <c r="AH279" s="117"/>
    </row>
    <row r="280" spans="2:34" ht="15" x14ac:dyDescent="0.25">
      <c r="B280" s="113" t="s">
        <v>278</v>
      </c>
      <c r="C280" s="109">
        <v>13700</v>
      </c>
      <c r="D280" s="109">
        <v>14600</v>
      </c>
      <c r="E280" s="109">
        <v>14950</v>
      </c>
      <c r="F280" s="109">
        <v>15900</v>
      </c>
      <c r="G280" s="109">
        <v>16300</v>
      </c>
      <c r="H280" s="109">
        <v>16300</v>
      </c>
      <c r="I280" s="109">
        <v>17550</v>
      </c>
      <c r="J280" s="109">
        <v>18550</v>
      </c>
      <c r="K280" s="109">
        <v>19650</v>
      </c>
      <c r="L280" s="104">
        <v>19900</v>
      </c>
      <c r="M280" s="104">
        <v>21300</v>
      </c>
      <c r="N280" s="104">
        <v>22500</v>
      </c>
      <c r="O280" s="104">
        <v>22900</v>
      </c>
      <c r="P280" s="104">
        <v>24550</v>
      </c>
      <c r="Q280" s="104">
        <v>25250</v>
      </c>
      <c r="R280" s="104">
        <v>26250</v>
      </c>
      <c r="S280" s="104">
        <v>27000</v>
      </c>
      <c r="T280" s="104">
        <v>27000</v>
      </c>
      <c r="U280" s="104">
        <v>27150</v>
      </c>
      <c r="V280" s="110">
        <v>28300</v>
      </c>
      <c r="W280" s="105">
        <v>28550</v>
      </c>
      <c r="X280" s="111">
        <v>29150</v>
      </c>
      <c r="Y280" s="111">
        <v>29550</v>
      </c>
      <c r="Z280" s="111">
        <v>29900</v>
      </c>
      <c r="AA280" s="111">
        <v>30700</v>
      </c>
      <c r="AB280" s="111">
        <v>32500</v>
      </c>
      <c r="AC280" s="112">
        <v>34100</v>
      </c>
      <c r="AD280" s="112">
        <v>36450</v>
      </c>
      <c r="AE280" s="112">
        <v>38250</v>
      </c>
      <c r="AF280" s="112">
        <v>37350</v>
      </c>
      <c r="AG280" s="112">
        <v>37900</v>
      </c>
      <c r="AH280" s="117"/>
    </row>
    <row r="281" spans="2:34" ht="15" x14ac:dyDescent="0.25">
      <c r="B281" s="113" t="s">
        <v>279</v>
      </c>
      <c r="C281" s="109">
        <v>13700</v>
      </c>
      <c r="D281" s="109">
        <v>14600</v>
      </c>
      <c r="E281" s="109">
        <v>14950</v>
      </c>
      <c r="F281" s="109">
        <v>15900</v>
      </c>
      <c r="G281" s="109">
        <v>16300</v>
      </c>
      <c r="H281" s="109">
        <v>16300</v>
      </c>
      <c r="I281" s="109">
        <v>17550</v>
      </c>
      <c r="J281" s="109">
        <v>18550</v>
      </c>
      <c r="K281" s="109">
        <v>19650</v>
      </c>
      <c r="L281" s="104">
        <v>19900</v>
      </c>
      <c r="M281" s="104">
        <v>21300</v>
      </c>
      <c r="N281" s="104">
        <v>22500</v>
      </c>
      <c r="O281" s="104">
        <v>22900</v>
      </c>
      <c r="P281" s="104">
        <v>24150</v>
      </c>
      <c r="Q281" s="104">
        <v>24850</v>
      </c>
      <c r="R281" s="104">
        <v>25100</v>
      </c>
      <c r="S281" s="104">
        <v>25700</v>
      </c>
      <c r="T281" s="104">
        <v>25700</v>
      </c>
      <c r="U281" s="104">
        <v>25900</v>
      </c>
      <c r="V281" s="110">
        <v>26850</v>
      </c>
      <c r="W281" s="105">
        <v>27100</v>
      </c>
      <c r="X281" s="111">
        <v>28100</v>
      </c>
      <c r="Y281" s="111">
        <v>28500</v>
      </c>
      <c r="Z281" s="111">
        <v>28500</v>
      </c>
      <c r="AA281" s="111">
        <v>29900</v>
      </c>
      <c r="AB281" s="111">
        <v>30500</v>
      </c>
      <c r="AC281" s="112">
        <v>30250</v>
      </c>
      <c r="AD281" s="112">
        <v>31300</v>
      </c>
      <c r="AE281" s="112">
        <v>34000</v>
      </c>
      <c r="AF281" s="112">
        <v>35000</v>
      </c>
      <c r="AG281" s="112">
        <v>35800</v>
      </c>
      <c r="AH281" s="117"/>
    </row>
    <row r="282" spans="2:34" ht="15" x14ac:dyDescent="0.25">
      <c r="B282" s="113" t="s">
        <v>280</v>
      </c>
      <c r="C282" s="109">
        <v>13700</v>
      </c>
      <c r="D282" s="109">
        <v>14600</v>
      </c>
      <c r="E282" s="109">
        <v>14950</v>
      </c>
      <c r="F282" s="109">
        <v>15900</v>
      </c>
      <c r="G282" s="109">
        <v>16300</v>
      </c>
      <c r="H282" s="109">
        <v>16300</v>
      </c>
      <c r="I282" s="109">
        <v>17550</v>
      </c>
      <c r="J282" s="109">
        <v>18550</v>
      </c>
      <c r="K282" s="109">
        <v>19650</v>
      </c>
      <c r="L282" s="104">
        <v>19900</v>
      </c>
      <c r="M282" s="104">
        <v>21300</v>
      </c>
      <c r="N282" s="104">
        <v>22500</v>
      </c>
      <c r="O282" s="104">
        <v>22900</v>
      </c>
      <c r="P282" s="104">
        <v>24150</v>
      </c>
      <c r="Q282" s="104">
        <v>24850</v>
      </c>
      <c r="R282" s="104">
        <v>25100</v>
      </c>
      <c r="S282" s="104">
        <v>25700</v>
      </c>
      <c r="T282" s="104">
        <v>25700</v>
      </c>
      <c r="U282" s="104">
        <v>25900</v>
      </c>
      <c r="V282" s="110">
        <v>26850</v>
      </c>
      <c r="W282" s="105">
        <v>27100</v>
      </c>
      <c r="X282" s="111">
        <v>28450</v>
      </c>
      <c r="Y282" s="111">
        <v>29850</v>
      </c>
      <c r="Z282" s="111">
        <v>28500</v>
      </c>
      <c r="AA282" s="111">
        <v>29900</v>
      </c>
      <c r="AB282" s="111">
        <v>30500</v>
      </c>
      <c r="AC282" s="112">
        <v>30250</v>
      </c>
      <c r="AD282" s="112">
        <v>31300</v>
      </c>
      <c r="AE282" s="112">
        <v>34000</v>
      </c>
      <c r="AF282" s="112">
        <v>35000</v>
      </c>
      <c r="AG282" s="112">
        <v>35800</v>
      </c>
      <c r="AH282" s="117"/>
    </row>
    <row r="283" spans="2:34" ht="15" x14ac:dyDescent="0.25">
      <c r="B283" s="113" t="s">
        <v>281</v>
      </c>
      <c r="C283" s="109">
        <v>15050</v>
      </c>
      <c r="D283" s="109">
        <v>15850</v>
      </c>
      <c r="E283" s="109">
        <v>16000</v>
      </c>
      <c r="F283" s="109">
        <v>17600</v>
      </c>
      <c r="G283" s="109">
        <v>17600</v>
      </c>
      <c r="H283" s="109">
        <v>18350</v>
      </c>
      <c r="I283" s="109">
        <v>18350</v>
      </c>
      <c r="J283" s="109">
        <v>18550</v>
      </c>
      <c r="K283" s="109">
        <v>19650</v>
      </c>
      <c r="L283" s="104">
        <v>19900</v>
      </c>
      <c r="M283" s="104">
        <v>21300</v>
      </c>
      <c r="N283" s="104">
        <v>27600</v>
      </c>
      <c r="O283" s="104">
        <v>27950</v>
      </c>
      <c r="P283" s="104">
        <v>27950</v>
      </c>
      <c r="Q283" s="104">
        <v>27950</v>
      </c>
      <c r="R283" s="104">
        <v>27950</v>
      </c>
      <c r="S283" s="104">
        <v>28050</v>
      </c>
      <c r="T283" s="104">
        <v>28050</v>
      </c>
      <c r="U283" s="104">
        <v>28100</v>
      </c>
      <c r="V283" s="110">
        <v>28850</v>
      </c>
      <c r="W283" s="105">
        <v>29150</v>
      </c>
      <c r="X283" s="111">
        <v>30600</v>
      </c>
      <c r="Y283" s="111">
        <v>31300</v>
      </c>
      <c r="Z283" s="111">
        <v>31400</v>
      </c>
      <c r="AA283" s="111">
        <v>31350</v>
      </c>
      <c r="AB283" s="111">
        <v>30500</v>
      </c>
      <c r="AC283" s="112">
        <v>32000</v>
      </c>
      <c r="AD283" s="112">
        <v>33700</v>
      </c>
      <c r="AE283" s="112">
        <v>34650</v>
      </c>
      <c r="AF283" s="112">
        <v>36050</v>
      </c>
      <c r="AG283" s="112">
        <v>37600</v>
      </c>
      <c r="AH283" s="117"/>
    </row>
    <row r="284" spans="2:34" ht="15" x14ac:dyDescent="0.25">
      <c r="B284" s="113" t="s">
        <v>282</v>
      </c>
      <c r="C284" s="109">
        <v>16850</v>
      </c>
      <c r="D284" s="109">
        <v>17300</v>
      </c>
      <c r="E284" s="109">
        <v>17950</v>
      </c>
      <c r="F284" s="109">
        <v>18800</v>
      </c>
      <c r="G284" s="109">
        <v>19150</v>
      </c>
      <c r="H284" s="109">
        <v>19150</v>
      </c>
      <c r="I284" s="109">
        <v>21000</v>
      </c>
      <c r="J284" s="109">
        <v>22200</v>
      </c>
      <c r="K284" s="109">
        <v>22350</v>
      </c>
      <c r="L284" s="104">
        <v>23050</v>
      </c>
      <c r="M284" s="104">
        <v>24150</v>
      </c>
      <c r="N284" s="104">
        <v>24500</v>
      </c>
      <c r="O284" s="104">
        <v>25500</v>
      </c>
      <c r="P284" s="104">
        <v>25700</v>
      </c>
      <c r="Q284" s="104">
        <v>27100</v>
      </c>
      <c r="R284" s="104">
        <v>27100</v>
      </c>
      <c r="S284" s="104">
        <v>27100</v>
      </c>
      <c r="T284" s="104">
        <v>27950</v>
      </c>
      <c r="U284" s="104">
        <v>29000</v>
      </c>
      <c r="V284" s="110">
        <v>29750</v>
      </c>
      <c r="W284" s="105">
        <v>30150</v>
      </c>
      <c r="X284" s="111">
        <v>30500</v>
      </c>
      <c r="Y284" s="111">
        <v>30950</v>
      </c>
      <c r="Z284" s="111">
        <v>31450</v>
      </c>
      <c r="AA284" s="111">
        <v>29900</v>
      </c>
      <c r="AB284" s="111">
        <v>29700</v>
      </c>
      <c r="AC284" s="112">
        <v>30800</v>
      </c>
      <c r="AD284" s="112">
        <v>30950</v>
      </c>
      <c r="AE284" s="112">
        <v>32500</v>
      </c>
      <c r="AF284" s="112">
        <v>32850</v>
      </c>
      <c r="AG284" s="112">
        <v>34550</v>
      </c>
      <c r="AH284" s="117"/>
    </row>
    <row r="285" spans="2:34" ht="15" x14ac:dyDescent="0.25">
      <c r="B285" s="113" t="s">
        <v>283</v>
      </c>
      <c r="C285" s="109">
        <v>19750</v>
      </c>
      <c r="D285" s="109">
        <v>19000</v>
      </c>
      <c r="E285" s="109">
        <v>19950</v>
      </c>
      <c r="F285" s="109">
        <v>22000</v>
      </c>
      <c r="G285" s="109">
        <v>23000</v>
      </c>
      <c r="H285" s="109">
        <v>23000</v>
      </c>
      <c r="I285" s="109">
        <v>25300</v>
      </c>
      <c r="J285" s="109">
        <v>26650</v>
      </c>
      <c r="K285" s="109">
        <v>27350</v>
      </c>
      <c r="L285" s="104">
        <v>28400</v>
      </c>
      <c r="M285" s="104">
        <v>29650</v>
      </c>
      <c r="N285" s="104">
        <v>30350</v>
      </c>
      <c r="O285" s="104">
        <v>31550</v>
      </c>
      <c r="P285" s="104">
        <v>31550</v>
      </c>
      <c r="Q285" s="104">
        <v>33000</v>
      </c>
      <c r="R285" s="104">
        <v>33000</v>
      </c>
      <c r="S285" s="104">
        <v>33000</v>
      </c>
      <c r="T285" s="104">
        <v>33000</v>
      </c>
      <c r="U285" s="104">
        <v>33000</v>
      </c>
      <c r="V285" s="110">
        <v>33000</v>
      </c>
      <c r="W285" s="105">
        <v>33450</v>
      </c>
      <c r="X285" s="111">
        <v>33900</v>
      </c>
      <c r="Y285" s="111">
        <v>34350</v>
      </c>
      <c r="Z285" s="111">
        <v>32650</v>
      </c>
      <c r="AA285" s="111">
        <v>32650</v>
      </c>
      <c r="AB285" s="111">
        <v>31200</v>
      </c>
      <c r="AC285" s="112">
        <v>32300</v>
      </c>
      <c r="AD285" s="112">
        <v>31100</v>
      </c>
      <c r="AE285" s="112">
        <v>34650</v>
      </c>
      <c r="AF285" s="112">
        <v>36600</v>
      </c>
      <c r="AG285" s="112">
        <v>38000</v>
      </c>
      <c r="AH285" s="117"/>
    </row>
    <row r="286" spans="2:34" ht="15" x14ac:dyDescent="0.25">
      <c r="B286" s="113" t="s">
        <v>284</v>
      </c>
      <c r="C286" s="109">
        <v>14750</v>
      </c>
      <c r="D286" s="109">
        <v>15300</v>
      </c>
      <c r="E286" s="109">
        <v>15700</v>
      </c>
      <c r="F286" s="109">
        <v>15900</v>
      </c>
      <c r="G286" s="109">
        <v>16550</v>
      </c>
      <c r="H286" s="109">
        <v>16550</v>
      </c>
      <c r="I286" s="109">
        <v>17450</v>
      </c>
      <c r="J286" s="109">
        <v>18550</v>
      </c>
      <c r="K286" s="109">
        <v>19350</v>
      </c>
      <c r="L286" s="104">
        <v>19800</v>
      </c>
      <c r="M286" s="104">
        <v>20150</v>
      </c>
      <c r="N286" s="104">
        <v>22200</v>
      </c>
      <c r="O286" s="104">
        <v>22500</v>
      </c>
      <c r="P286" s="104">
        <v>25200</v>
      </c>
      <c r="Q286" s="104">
        <v>26150</v>
      </c>
      <c r="R286" s="104">
        <v>26300</v>
      </c>
      <c r="S286" s="104">
        <v>27700</v>
      </c>
      <c r="T286" s="104">
        <v>27700</v>
      </c>
      <c r="U286" s="104">
        <v>28250</v>
      </c>
      <c r="V286" s="110">
        <v>29500</v>
      </c>
      <c r="W286" s="105">
        <v>29900</v>
      </c>
      <c r="X286" s="111">
        <v>31350</v>
      </c>
      <c r="Y286" s="111">
        <v>31900</v>
      </c>
      <c r="Z286" s="111">
        <v>32400</v>
      </c>
      <c r="AA286" s="111">
        <v>33250</v>
      </c>
      <c r="AB286" s="111">
        <v>35200</v>
      </c>
      <c r="AC286" s="112">
        <v>36750</v>
      </c>
      <c r="AD286" s="112">
        <v>39300</v>
      </c>
      <c r="AE286" s="112">
        <v>41450</v>
      </c>
      <c r="AF286" s="112">
        <v>40950</v>
      </c>
      <c r="AG286" s="112">
        <v>42950</v>
      </c>
      <c r="AH286" s="117"/>
    </row>
    <row r="287" spans="2:34" ht="15" x14ac:dyDescent="0.25">
      <c r="B287" s="113" t="s">
        <v>285</v>
      </c>
      <c r="C287" s="109">
        <v>12600</v>
      </c>
      <c r="D287" s="109">
        <v>13100</v>
      </c>
      <c r="E287" s="109">
        <v>13200</v>
      </c>
      <c r="F287" s="109">
        <v>13850</v>
      </c>
      <c r="G287" s="109">
        <v>14100</v>
      </c>
      <c r="H287" s="109">
        <v>14100</v>
      </c>
      <c r="I287" s="109">
        <v>14300</v>
      </c>
      <c r="J287" s="109">
        <v>15400</v>
      </c>
      <c r="K287" s="109">
        <v>15550</v>
      </c>
      <c r="L287" s="104">
        <v>16350</v>
      </c>
      <c r="M287" s="104">
        <v>16650</v>
      </c>
      <c r="N287" s="104">
        <v>17000</v>
      </c>
      <c r="O287" s="104">
        <v>17100</v>
      </c>
      <c r="P287" s="104">
        <v>19700</v>
      </c>
      <c r="Q287" s="104">
        <v>20500</v>
      </c>
      <c r="R287" s="104">
        <v>20550</v>
      </c>
      <c r="S287" s="104">
        <v>21300</v>
      </c>
      <c r="T287" s="104">
        <v>21300</v>
      </c>
      <c r="U287" s="104">
        <v>22000</v>
      </c>
      <c r="V287" s="110">
        <v>23200</v>
      </c>
      <c r="W287" s="105">
        <v>23600</v>
      </c>
      <c r="X287" s="111">
        <v>24400</v>
      </c>
      <c r="Y287" s="111">
        <v>24750</v>
      </c>
      <c r="Z287" s="111">
        <v>24950</v>
      </c>
      <c r="AA287" s="111">
        <v>25200</v>
      </c>
      <c r="AB287" s="111">
        <v>25650</v>
      </c>
      <c r="AC287" s="112">
        <v>26250</v>
      </c>
      <c r="AD287" s="112">
        <v>26950</v>
      </c>
      <c r="AE287" s="112">
        <v>28350</v>
      </c>
      <c r="AF287" s="112">
        <v>28500</v>
      </c>
      <c r="AG287" s="112">
        <v>28600</v>
      </c>
      <c r="AH287" s="117"/>
    </row>
    <row r="288" spans="2:34" ht="15" x14ac:dyDescent="0.25">
      <c r="B288" s="113" t="s">
        <v>286</v>
      </c>
      <c r="C288" s="109">
        <v>13450</v>
      </c>
      <c r="D288" s="109">
        <v>13900</v>
      </c>
      <c r="E288" s="109">
        <v>13900</v>
      </c>
      <c r="F288" s="109">
        <v>13900</v>
      </c>
      <c r="G288" s="109">
        <v>14100</v>
      </c>
      <c r="H288" s="109">
        <v>14100</v>
      </c>
      <c r="I288" s="109">
        <v>14300</v>
      </c>
      <c r="J288" s="109">
        <v>15400</v>
      </c>
      <c r="K288" s="109">
        <v>15550</v>
      </c>
      <c r="L288" s="104">
        <v>16350</v>
      </c>
      <c r="M288" s="104">
        <v>16650</v>
      </c>
      <c r="N288" s="104">
        <v>17000</v>
      </c>
      <c r="O288" s="104">
        <v>17100</v>
      </c>
      <c r="P288" s="104">
        <v>19700</v>
      </c>
      <c r="Q288" s="104">
        <v>20750</v>
      </c>
      <c r="R288" s="104">
        <v>20750</v>
      </c>
      <c r="S288" s="104">
        <v>21300</v>
      </c>
      <c r="T288" s="104">
        <v>21300</v>
      </c>
      <c r="U288" s="104">
        <v>22000</v>
      </c>
      <c r="V288" s="110">
        <v>23200</v>
      </c>
      <c r="W288" s="105">
        <v>23600</v>
      </c>
      <c r="X288" s="111">
        <v>24750</v>
      </c>
      <c r="Y288" s="111">
        <v>25950</v>
      </c>
      <c r="Z288" s="111">
        <v>27200</v>
      </c>
      <c r="AA288" s="111">
        <v>28550</v>
      </c>
      <c r="AB288" s="111">
        <v>29650</v>
      </c>
      <c r="AC288" s="112">
        <v>29550</v>
      </c>
      <c r="AD288" s="112">
        <v>30900</v>
      </c>
      <c r="AE288" s="112">
        <v>32000</v>
      </c>
      <c r="AF288" s="112">
        <v>33150</v>
      </c>
      <c r="AG288" s="112">
        <v>35750</v>
      </c>
      <c r="AH288" s="117"/>
    </row>
    <row r="289" spans="2:34" ht="15" x14ac:dyDescent="0.25">
      <c r="B289" s="113" t="s">
        <v>287</v>
      </c>
      <c r="C289" s="109">
        <v>12600</v>
      </c>
      <c r="D289" s="109">
        <v>13100</v>
      </c>
      <c r="E289" s="109">
        <v>13200</v>
      </c>
      <c r="F289" s="109">
        <v>13850</v>
      </c>
      <c r="G289" s="109">
        <v>14100</v>
      </c>
      <c r="H289" s="109">
        <v>14100</v>
      </c>
      <c r="I289" s="109">
        <v>14300</v>
      </c>
      <c r="J289" s="109">
        <v>15400</v>
      </c>
      <c r="K289" s="109">
        <v>15550</v>
      </c>
      <c r="L289" s="104">
        <v>16350</v>
      </c>
      <c r="M289" s="104">
        <v>16650</v>
      </c>
      <c r="N289" s="104">
        <v>17000</v>
      </c>
      <c r="O289" s="104">
        <v>17100</v>
      </c>
      <c r="P289" s="104">
        <v>19700</v>
      </c>
      <c r="Q289" s="104">
        <v>20500</v>
      </c>
      <c r="R289" s="104">
        <v>20550</v>
      </c>
      <c r="S289" s="104">
        <v>21300</v>
      </c>
      <c r="T289" s="104">
        <v>21300</v>
      </c>
      <c r="U289" s="104">
        <v>22000</v>
      </c>
      <c r="V289" s="110">
        <v>23200</v>
      </c>
      <c r="W289" s="105">
        <v>23600</v>
      </c>
      <c r="X289" s="111">
        <v>24400</v>
      </c>
      <c r="Y289" s="111">
        <v>24750</v>
      </c>
      <c r="Z289" s="111">
        <v>24950</v>
      </c>
      <c r="AA289" s="111">
        <v>25200</v>
      </c>
      <c r="AB289" s="111">
        <v>25650</v>
      </c>
      <c r="AC289" s="112">
        <v>26250</v>
      </c>
      <c r="AD289" s="112">
        <v>26950</v>
      </c>
      <c r="AE289" s="112">
        <v>28350</v>
      </c>
      <c r="AF289" s="112">
        <v>28500</v>
      </c>
      <c r="AG289" s="112">
        <v>28600</v>
      </c>
      <c r="AH289" s="117"/>
    </row>
    <row r="290" spans="2:34" ht="15" x14ac:dyDescent="0.25">
      <c r="B290" s="113" t="s">
        <v>288</v>
      </c>
      <c r="C290" s="109">
        <v>14250</v>
      </c>
      <c r="D290" s="109">
        <v>14750</v>
      </c>
      <c r="E290" s="109">
        <v>14750</v>
      </c>
      <c r="F290" s="109">
        <v>17100</v>
      </c>
      <c r="G290" s="109">
        <v>14800</v>
      </c>
      <c r="H290" s="109">
        <v>15000</v>
      </c>
      <c r="I290" s="109">
        <v>16250</v>
      </c>
      <c r="J290" s="109">
        <v>16400</v>
      </c>
      <c r="K290" s="109">
        <v>16750</v>
      </c>
      <c r="L290" s="104">
        <v>17000</v>
      </c>
      <c r="M290" s="104">
        <v>17000</v>
      </c>
      <c r="N290" s="104">
        <v>20150</v>
      </c>
      <c r="O290" s="104">
        <v>20150</v>
      </c>
      <c r="P290" s="104">
        <v>23050</v>
      </c>
      <c r="Q290" s="104">
        <v>23150</v>
      </c>
      <c r="R290" s="104">
        <v>23900</v>
      </c>
      <c r="S290" s="104">
        <v>24500</v>
      </c>
      <c r="T290" s="104">
        <v>24500</v>
      </c>
      <c r="U290" s="104">
        <v>25400</v>
      </c>
      <c r="V290" s="110">
        <v>27100</v>
      </c>
      <c r="W290" s="105">
        <v>27600</v>
      </c>
      <c r="X290" s="111">
        <v>28100</v>
      </c>
      <c r="Y290" s="111">
        <v>28450</v>
      </c>
      <c r="Z290" s="111">
        <v>29600</v>
      </c>
      <c r="AA290" s="111">
        <v>28350</v>
      </c>
      <c r="AB290" s="111">
        <v>30000</v>
      </c>
      <c r="AC290" s="112">
        <v>31050</v>
      </c>
      <c r="AD290" s="112">
        <v>31450</v>
      </c>
      <c r="AE290" s="112">
        <v>32600</v>
      </c>
      <c r="AF290" s="112">
        <v>32750</v>
      </c>
      <c r="AG290" s="112">
        <v>32050</v>
      </c>
      <c r="AH290" s="117"/>
    </row>
    <row r="291" spans="2:34" ht="15" x14ac:dyDescent="0.25">
      <c r="B291" s="113" t="s">
        <v>289</v>
      </c>
      <c r="C291" s="109">
        <v>15050</v>
      </c>
      <c r="D291" s="109">
        <v>15250</v>
      </c>
      <c r="E291" s="109">
        <v>15250</v>
      </c>
      <c r="F291" s="109">
        <v>13850</v>
      </c>
      <c r="G291" s="109">
        <v>14100</v>
      </c>
      <c r="H291" s="109">
        <v>14400</v>
      </c>
      <c r="I291" s="109">
        <v>14700</v>
      </c>
      <c r="J291" s="109">
        <v>16150</v>
      </c>
      <c r="K291" s="109">
        <v>16350</v>
      </c>
      <c r="L291" s="104">
        <v>17000</v>
      </c>
      <c r="M291" s="104">
        <v>17000</v>
      </c>
      <c r="N291" s="104">
        <v>18200</v>
      </c>
      <c r="O291" s="104">
        <v>18200</v>
      </c>
      <c r="P291" s="104">
        <v>20300</v>
      </c>
      <c r="Q291" s="104">
        <v>21500</v>
      </c>
      <c r="R291" s="104">
        <v>21500</v>
      </c>
      <c r="S291" s="104">
        <v>21500</v>
      </c>
      <c r="T291" s="104">
        <v>21500</v>
      </c>
      <c r="U291" s="104">
        <v>22200</v>
      </c>
      <c r="V291" s="110">
        <v>23200</v>
      </c>
      <c r="W291" s="105">
        <v>23600</v>
      </c>
      <c r="X291" s="111">
        <v>24750</v>
      </c>
      <c r="Y291" s="111">
        <v>25950</v>
      </c>
      <c r="Z291" s="111">
        <v>27200</v>
      </c>
      <c r="AA291" s="111">
        <v>28550</v>
      </c>
      <c r="AB291" s="111">
        <v>30200</v>
      </c>
      <c r="AC291" s="112">
        <v>31250</v>
      </c>
      <c r="AD291" s="112">
        <v>33300</v>
      </c>
      <c r="AE291" s="112">
        <v>33850</v>
      </c>
      <c r="AF291" s="112">
        <v>32850</v>
      </c>
      <c r="AG291" s="112">
        <v>33100</v>
      </c>
      <c r="AH291" s="117"/>
    </row>
    <row r="292" spans="2:34" ht="15" x14ac:dyDescent="0.25">
      <c r="B292" s="113" t="s">
        <v>290</v>
      </c>
      <c r="C292" s="109">
        <v>12900</v>
      </c>
      <c r="D292" s="109">
        <v>13350</v>
      </c>
      <c r="E292" s="109">
        <v>13350</v>
      </c>
      <c r="F292" s="109">
        <v>13850</v>
      </c>
      <c r="G292" s="109">
        <v>14100</v>
      </c>
      <c r="H292" s="109">
        <v>14100</v>
      </c>
      <c r="I292" s="109">
        <v>14300</v>
      </c>
      <c r="J292" s="109">
        <v>15400</v>
      </c>
      <c r="K292" s="109">
        <v>15550</v>
      </c>
      <c r="L292" s="104">
        <v>16350</v>
      </c>
      <c r="M292" s="104">
        <v>16650</v>
      </c>
      <c r="N292" s="104">
        <v>17000</v>
      </c>
      <c r="O292" s="104">
        <v>17100</v>
      </c>
      <c r="P292" s="104">
        <v>19700</v>
      </c>
      <c r="Q292" s="104">
        <v>20500</v>
      </c>
      <c r="R292" s="104">
        <v>20550</v>
      </c>
      <c r="S292" s="104">
        <v>21300</v>
      </c>
      <c r="T292" s="104">
        <v>21300</v>
      </c>
      <c r="U292" s="104">
        <v>22000</v>
      </c>
      <c r="V292" s="110">
        <v>23200</v>
      </c>
      <c r="W292" s="105">
        <v>23600</v>
      </c>
      <c r="X292" s="111">
        <v>24750</v>
      </c>
      <c r="Y292" s="111">
        <v>25950</v>
      </c>
      <c r="Z292" s="111">
        <v>27200</v>
      </c>
      <c r="AA292" s="111">
        <v>25850</v>
      </c>
      <c r="AB292" s="111">
        <v>26050</v>
      </c>
      <c r="AC292" s="112">
        <v>26450</v>
      </c>
      <c r="AD292" s="112">
        <v>27600</v>
      </c>
      <c r="AE292" s="112">
        <v>28350</v>
      </c>
      <c r="AF292" s="112">
        <v>29350</v>
      </c>
      <c r="AG292" s="112">
        <v>31200</v>
      </c>
      <c r="AH292" s="117"/>
    </row>
    <row r="293" spans="2:34" ht="15" x14ac:dyDescent="0.25">
      <c r="B293" s="113" t="s">
        <v>291</v>
      </c>
      <c r="C293" s="109">
        <v>12600</v>
      </c>
      <c r="D293" s="109">
        <v>13100</v>
      </c>
      <c r="E293" s="109">
        <v>13200</v>
      </c>
      <c r="F293" s="109">
        <v>13850</v>
      </c>
      <c r="G293" s="109">
        <v>14100</v>
      </c>
      <c r="H293" s="109">
        <v>14100</v>
      </c>
      <c r="I293" s="109">
        <v>14300</v>
      </c>
      <c r="J293" s="109">
        <v>15400</v>
      </c>
      <c r="K293" s="109">
        <v>15550</v>
      </c>
      <c r="L293" s="104">
        <v>16350</v>
      </c>
      <c r="M293" s="104">
        <v>16650</v>
      </c>
      <c r="N293" s="104">
        <v>17000</v>
      </c>
      <c r="O293" s="104">
        <v>17100</v>
      </c>
      <c r="P293" s="104">
        <v>19700</v>
      </c>
      <c r="Q293" s="104">
        <v>20500</v>
      </c>
      <c r="R293" s="104">
        <v>20550</v>
      </c>
      <c r="S293" s="104">
        <v>21300</v>
      </c>
      <c r="T293" s="104">
        <v>21300</v>
      </c>
      <c r="U293" s="104">
        <v>22000</v>
      </c>
      <c r="V293" s="110">
        <v>23200</v>
      </c>
      <c r="W293" s="105">
        <v>23600</v>
      </c>
      <c r="X293" s="111">
        <v>24400</v>
      </c>
      <c r="Y293" s="111">
        <v>24750</v>
      </c>
      <c r="Z293" s="111">
        <v>24950</v>
      </c>
      <c r="AA293" s="111">
        <v>25200</v>
      </c>
      <c r="AB293" s="111">
        <v>25650</v>
      </c>
      <c r="AC293" s="112">
        <v>26250</v>
      </c>
      <c r="AD293" s="112">
        <v>26950</v>
      </c>
      <c r="AE293" s="112">
        <v>28350</v>
      </c>
      <c r="AF293" s="112">
        <v>28500</v>
      </c>
      <c r="AG293" s="112">
        <v>28600</v>
      </c>
      <c r="AH293" s="117"/>
    </row>
    <row r="294" spans="2:34" ht="15" x14ac:dyDescent="0.25">
      <c r="B294" s="113" t="s">
        <v>292</v>
      </c>
      <c r="C294" s="109">
        <v>12600</v>
      </c>
      <c r="D294" s="109">
        <v>13100</v>
      </c>
      <c r="E294" s="109">
        <v>13200</v>
      </c>
      <c r="F294" s="109">
        <v>13850</v>
      </c>
      <c r="G294" s="109">
        <v>14100</v>
      </c>
      <c r="H294" s="109">
        <v>14100</v>
      </c>
      <c r="I294" s="109">
        <v>14300</v>
      </c>
      <c r="J294" s="109">
        <v>15400</v>
      </c>
      <c r="K294" s="109">
        <v>15550</v>
      </c>
      <c r="L294" s="104">
        <v>16350</v>
      </c>
      <c r="M294" s="104">
        <v>16650</v>
      </c>
      <c r="N294" s="104">
        <v>17000</v>
      </c>
      <c r="O294" s="104">
        <v>17100</v>
      </c>
      <c r="P294" s="104">
        <v>19700</v>
      </c>
      <c r="Q294" s="104">
        <v>20500</v>
      </c>
      <c r="R294" s="104">
        <v>20550</v>
      </c>
      <c r="S294" s="104">
        <v>21300</v>
      </c>
      <c r="T294" s="104">
        <v>21300</v>
      </c>
      <c r="U294" s="104">
        <v>22000</v>
      </c>
      <c r="V294" s="110">
        <v>23200</v>
      </c>
      <c r="W294" s="105">
        <v>23600</v>
      </c>
      <c r="X294" s="111">
        <v>24400</v>
      </c>
      <c r="Y294" s="111">
        <v>24750</v>
      </c>
      <c r="Z294" s="111">
        <v>24950</v>
      </c>
      <c r="AA294" s="111">
        <v>25200</v>
      </c>
      <c r="AB294" s="111">
        <v>25650</v>
      </c>
      <c r="AC294" s="112">
        <v>26250</v>
      </c>
      <c r="AD294" s="112">
        <v>26950</v>
      </c>
      <c r="AE294" s="112">
        <v>28350</v>
      </c>
      <c r="AF294" s="112">
        <v>28500</v>
      </c>
      <c r="AG294" s="112">
        <v>28600</v>
      </c>
      <c r="AH294" s="117"/>
    </row>
    <row r="295" spans="2:34" ht="15" x14ac:dyDescent="0.25">
      <c r="B295" s="113" t="s">
        <v>293</v>
      </c>
      <c r="C295" s="109">
        <v>17000</v>
      </c>
      <c r="D295" s="109">
        <v>17250</v>
      </c>
      <c r="E295" s="109">
        <v>17250</v>
      </c>
      <c r="F295" s="109">
        <v>18650</v>
      </c>
      <c r="G295" s="109">
        <v>18650</v>
      </c>
      <c r="H295" s="109">
        <v>18700</v>
      </c>
      <c r="I295" s="109">
        <v>19150</v>
      </c>
      <c r="J295" s="109">
        <v>20400</v>
      </c>
      <c r="K295" s="109">
        <v>20650</v>
      </c>
      <c r="L295" s="104">
        <v>21650</v>
      </c>
      <c r="M295" s="104">
        <v>22050</v>
      </c>
      <c r="N295" s="104">
        <v>22700</v>
      </c>
      <c r="O295" s="104">
        <v>23000</v>
      </c>
      <c r="P295" s="104">
        <v>25550</v>
      </c>
      <c r="Q295" s="104">
        <v>26050</v>
      </c>
      <c r="R295" s="104">
        <v>26300</v>
      </c>
      <c r="S295" s="104">
        <v>26950</v>
      </c>
      <c r="T295" s="104">
        <v>26950</v>
      </c>
      <c r="U295" s="104">
        <v>27650</v>
      </c>
      <c r="V295" s="110">
        <v>29250</v>
      </c>
      <c r="W295" s="105">
        <v>29700</v>
      </c>
      <c r="X295" s="111">
        <v>30300</v>
      </c>
      <c r="Y295" s="111">
        <v>30750</v>
      </c>
      <c r="Z295" s="111">
        <v>30000</v>
      </c>
      <c r="AA295" s="111">
        <v>30700</v>
      </c>
      <c r="AB295" s="111">
        <v>32250</v>
      </c>
      <c r="AC295" s="112">
        <v>32200</v>
      </c>
      <c r="AD295" s="112">
        <v>33650</v>
      </c>
      <c r="AE295" s="112">
        <v>34700</v>
      </c>
      <c r="AF295" s="112">
        <v>36900</v>
      </c>
      <c r="AG295" s="112">
        <v>37200</v>
      </c>
      <c r="AH295" s="117"/>
    </row>
    <row r="296" spans="2:34" ht="15" x14ac:dyDescent="0.25">
      <c r="B296" s="113" t="s">
        <v>294</v>
      </c>
      <c r="C296" s="109">
        <v>13800</v>
      </c>
      <c r="D296" s="109">
        <v>14300</v>
      </c>
      <c r="E296" s="109">
        <v>14300</v>
      </c>
      <c r="F296" s="109">
        <v>15550</v>
      </c>
      <c r="G296" s="109">
        <v>15550</v>
      </c>
      <c r="H296" s="109">
        <v>15550</v>
      </c>
      <c r="I296" s="109">
        <v>16150</v>
      </c>
      <c r="J296" s="109">
        <v>16550</v>
      </c>
      <c r="K296" s="109">
        <v>16900</v>
      </c>
      <c r="L296" s="104">
        <v>17150</v>
      </c>
      <c r="M296" s="104">
        <v>17150</v>
      </c>
      <c r="N296" s="104">
        <v>18950</v>
      </c>
      <c r="O296" s="104">
        <v>18950</v>
      </c>
      <c r="P296" s="104">
        <v>20250</v>
      </c>
      <c r="Q296" s="104">
        <v>21150</v>
      </c>
      <c r="R296" s="104">
        <v>21400</v>
      </c>
      <c r="S296" s="104">
        <v>21950</v>
      </c>
      <c r="T296" s="104">
        <v>21950</v>
      </c>
      <c r="U296" s="104">
        <v>22550</v>
      </c>
      <c r="V296" s="110">
        <v>23850</v>
      </c>
      <c r="W296" s="105">
        <v>24500</v>
      </c>
      <c r="X296" s="111">
        <v>25100</v>
      </c>
      <c r="Y296" s="111">
        <v>25400</v>
      </c>
      <c r="Z296" s="111">
        <v>26400</v>
      </c>
      <c r="AA296" s="111">
        <v>25250</v>
      </c>
      <c r="AB296" s="111">
        <v>26750</v>
      </c>
      <c r="AC296" s="112">
        <v>26900</v>
      </c>
      <c r="AD296" s="112">
        <v>28750</v>
      </c>
      <c r="AE296" s="112">
        <v>29950</v>
      </c>
      <c r="AF296" s="112">
        <v>31400</v>
      </c>
      <c r="AG296" s="112">
        <v>31350</v>
      </c>
      <c r="AH296" s="117"/>
    </row>
    <row r="297" spans="2:34" ht="15" x14ac:dyDescent="0.25">
      <c r="B297" s="113" t="s">
        <v>295</v>
      </c>
      <c r="C297" s="109">
        <v>12600</v>
      </c>
      <c r="D297" s="109">
        <v>13100</v>
      </c>
      <c r="E297" s="109">
        <v>13200</v>
      </c>
      <c r="F297" s="109">
        <v>13850</v>
      </c>
      <c r="G297" s="109">
        <v>14100</v>
      </c>
      <c r="H297" s="109">
        <v>14100</v>
      </c>
      <c r="I297" s="109">
        <v>14300</v>
      </c>
      <c r="J297" s="109">
        <v>15400</v>
      </c>
      <c r="K297" s="109">
        <v>15550</v>
      </c>
      <c r="L297" s="104">
        <v>16350</v>
      </c>
      <c r="M297" s="104">
        <v>16650</v>
      </c>
      <c r="N297" s="104">
        <v>17000</v>
      </c>
      <c r="O297" s="104">
        <v>17100</v>
      </c>
      <c r="P297" s="104">
        <v>19700</v>
      </c>
      <c r="Q297" s="104">
        <v>20500</v>
      </c>
      <c r="R297" s="104">
        <v>20550</v>
      </c>
      <c r="S297" s="104">
        <v>21300</v>
      </c>
      <c r="T297" s="104">
        <v>21300</v>
      </c>
      <c r="U297" s="104">
        <v>22000</v>
      </c>
      <c r="V297" s="110">
        <v>23200</v>
      </c>
      <c r="W297" s="105">
        <v>23600</v>
      </c>
      <c r="X297" s="111">
        <v>24400</v>
      </c>
      <c r="Y297" s="111">
        <v>24750</v>
      </c>
      <c r="Z297" s="111">
        <v>24950</v>
      </c>
      <c r="AA297" s="111">
        <v>25200</v>
      </c>
      <c r="AB297" s="111">
        <v>25650</v>
      </c>
      <c r="AC297" s="112">
        <v>26250</v>
      </c>
      <c r="AD297" s="112">
        <v>26950</v>
      </c>
      <c r="AE297" s="112">
        <v>28350</v>
      </c>
      <c r="AF297" s="112">
        <v>28500</v>
      </c>
      <c r="AG297" s="112">
        <v>28600</v>
      </c>
      <c r="AH297" s="117"/>
    </row>
    <row r="298" spans="2:34" ht="15" x14ac:dyDescent="0.25">
      <c r="B298" s="113" t="s">
        <v>296</v>
      </c>
      <c r="C298" s="109">
        <v>12600</v>
      </c>
      <c r="D298" s="109">
        <v>13100</v>
      </c>
      <c r="E298" s="109">
        <v>13200</v>
      </c>
      <c r="F298" s="109">
        <v>13850</v>
      </c>
      <c r="G298" s="109">
        <v>14100</v>
      </c>
      <c r="H298" s="109">
        <v>14100</v>
      </c>
      <c r="I298" s="109">
        <v>14300</v>
      </c>
      <c r="J298" s="109">
        <v>15400</v>
      </c>
      <c r="K298" s="109">
        <v>15550</v>
      </c>
      <c r="L298" s="104">
        <v>16350</v>
      </c>
      <c r="M298" s="104">
        <v>16650</v>
      </c>
      <c r="N298" s="104">
        <v>17000</v>
      </c>
      <c r="O298" s="104">
        <v>17100</v>
      </c>
      <c r="P298" s="104">
        <v>19700</v>
      </c>
      <c r="Q298" s="104">
        <v>20500</v>
      </c>
      <c r="R298" s="104">
        <v>20550</v>
      </c>
      <c r="S298" s="104">
        <v>21300</v>
      </c>
      <c r="T298" s="104">
        <v>21300</v>
      </c>
      <c r="U298" s="104">
        <v>22000</v>
      </c>
      <c r="V298" s="110">
        <v>23200</v>
      </c>
      <c r="W298" s="105">
        <v>23600</v>
      </c>
      <c r="X298" s="111">
        <v>24400</v>
      </c>
      <c r="Y298" s="111">
        <v>24750</v>
      </c>
      <c r="Z298" s="111">
        <v>24950</v>
      </c>
      <c r="AA298" s="111">
        <v>25200</v>
      </c>
      <c r="AB298" s="111">
        <v>25650</v>
      </c>
      <c r="AC298" s="112">
        <v>26250</v>
      </c>
      <c r="AD298" s="112">
        <v>26950</v>
      </c>
      <c r="AE298" s="112">
        <v>28350</v>
      </c>
      <c r="AF298" s="112">
        <v>28500</v>
      </c>
      <c r="AG298" s="112">
        <v>28600</v>
      </c>
      <c r="AH298" s="117"/>
    </row>
    <row r="299" spans="2:34" ht="15" x14ac:dyDescent="0.25">
      <c r="B299" s="113" t="s">
        <v>297</v>
      </c>
      <c r="C299" s="109">
        <v>12600</v>
      </c>
      <c r="D299" s="109">
        <v>13100</v>
      </c>
      <c r="E299" s="109">
        <v>13200</v>
      </c>
      <c r="F299" s="109">
        <v>14700</v>
      </c>
      <c r="G299" s="109">
        <v>14100</v>
      </c>
      <c r="H299" s="109">
        <v>14100</v>
      </c>
      <c r="I299" s="109">
        <v>14700</v>
      </c>
      <c r="J299" s="109">
        <v>15900</v>
      </c>
      <c r="K299" s="109">
        <v>15900</v>
      </c>
      <c r="L299" s="104">
        <v>17000</v>
      </c>
      <c r="M299" s="104">
        <v>17000</v>
      </c>
      <c r="N299" s="104">
        <v>17550</v>
      </c>
      <c r="O299" s="104">
        <v>17900</v>
      </c>
      <c r="P299" s="104">
        <v>20050</v>
      </c>
      <c r="Q299" s="104">
        <v>20800</v>
      </c>
      <c r="R299" s="104">
        <v>21000</v>
      </c>
      <c r="S299" s="104">
        <v>21550</v>
      </c>
      <c r="T299" s="104">
        <v>21550</v>
      </c>
      <c r="U299" s="104">
        <v>22000</v>
      </c>
      <c r="V299" s="110">
        <v>23600</v>
      </c>
      <c r="W299" s="105">
        <v>24050</v>
      </c>
      <c r="X299" s="111">
        <v>24400</v>
      </c>
      <c r="Y299" s="111">
        <v>24750</v>
      </c>
      <c r="Z299" s="111">
        <v>24950</v>
      </c>
      <c r="AA299" s="111">
        <v>25200</v>
      </c>
      <c r="AB299" s="111">
        <v>25650</v>
      </c>
      <c r="AC299" s="112">
        <v>26250</v>
      </c>
      <c r="AD299" s="112">
        <v>28050</v>
      </c>
      <c r="AE299" s="112">
        <v>29650</v>
      </c>
      <c r="AF299" s="112">
        <v>28850</v>
      </c>
      <c r="AG299" s="112">
        <v>29950</v>
      </c>
      <c r="AH299" s="117"/>
    </row>
    <row r="300" spans="2:34" ht="15" x14ac:dyDescent="0.25">
      <c r="B300" s="113" t="s">
        <v>298</v>
      </c>
      <c r="C300" s="109">
        <v>17000</v>
      </c>
      <c r="D300" s="109">
        <v>17250</v>
      </c>
      <c r="E300" s="109">
        <v>17250</v>
      </c>
      <c r="F300" s="109">
        <v>18650</v>
      </c>
      <c r="G300" s="109">
        <v>18650</v>
      </c>
      <c r="H300" s="109">
        <v>18700</v>
      </c>
      <c r="I300" s="109">
        <v>19150</v>
      </c>
      <c r="J300" s="109">
        <v>20400</v>
      </c>
      <c r="K300" s="109">
        <v>20650</v>
      </c>
      <c r="L300" s="104">
        <v>21650</v>
      </c>
      <c r="M300" s="104">
        <v>22050</v>
      </c>
      <c r="N300" s="104">
        <v>22700</v>
      </c>
      <c r="O300" s="104">
        <v>23000</v>
      </c>
      <c r="P300" s="104">
        <v>25550</v>
      </c>
      <c r="Q300" s="104">
        <v>26050</v>
      </c>
      <c r="R300" s="104">
        <v>26300</v>
      </c>
      <c r="S300" s="104">
        <v>26950</v>
      </c>
      <c r="T300" s="104">
        <v>26950</v>
      </c>
      <c r="U300" s="104">
        <v>27650</v>
      </c>
      <c r="V300" s="110">
        <v>29250</v>
      </c>
      <c r="W300" s="105">
        <v>29700</v>
      </c>
      <c r="X300" s="111">
        <v>30300</v>
      </c>
      <c r="Y300" s="111">
        <v>30750</v>
      </c>
      <c r="Z300" s="111">
        <v>30000</v>
      </c>
      <c r="AA300" s="111">
        <v>30700</v>
      </c>
      <c r="AB300" s="111">
        <v>32250</v>
      </c>
      <c r="AC300" s="112">
        <v>32200</v>
      </c>
      <c r="AD300" s="112">
        <v>33650</v>
      </c>
      <c r="AE300" s="112">
        <v>34700</v>
      </c>
      <c r="AF300" s="112">
        <v>36900</v>
      </c>
      <c r="AG300" s="112">
        <v>37200</v>
      </c>
      <c r="AH300" s="117"/>
    </row>
    <row r="301" spans="2:34" ht="15" x14ac:dyDescent="0.25">
      <c r="B301" s="113" t="s">
        <v>299</v>
      </c>
      <c r="C301" s="109">
        <v>12600</v>
      </c>
      <c r="D301" s="109">
        <v>13100</v>
      </c>
      <c r="E301" s="109">
        <v>13200</v>
      </c>
      <c r="F301" s="109">
        <v>13850</v>
      </c>
      <c r="G301" s="109">
        <v>14100</v>
      </c>
      <c r="H301" s="109">
        <v>14100</v>
      </c>
      <c r="I301" s="109">
        <v>14300</v>
      </c>
      <c r="J301" s="109">
        <v>15400</v>
      </c>
      <c r="K301" s="109">
        <v>15550</v>
      </c>
      <c r="L301" s="104">
        <v>16350</v>
      </c>
      <c r="M301" s="104">
        <v>16650</v>
      </c>
      <c r="N301" s="104">
        <v>17000</v>
      </c>
      <c r="O301" s="104">
        <v>17100</v>
      </c>
      <c r="P301" s="104">
        <v>19700</v>
      </c>
      <c r="Q301" s="104">
        <v>20500</v>
      </c>
      <c r="R301" s="104">
        <v>20550</v>
      </c>
      <c r="S301" s="104">
        <v>21300</v>
      </c>
      <c r="T301" s="104">
        <v>21300</v>
      </c>
      <c r="U301" s="104">
        <v>22000</v>
      </c>
      <c r="V301" s="110">
        <v>23200</v>
      </c>
      <c r="W301" s="105">
        <v>23600</v>
      </c>
      <c r="X301" s="111">
        <v>24400</v>
      </c>
      <c r="Y301" s="111">
        <v>24750</v>
      </c>
      <c r="Z301" s="111">
        <v>24950</v>
      </c>
      <c r="AA301" s="111">
        <v>25200</v>
      </c>
      <c r="AB301" s="111">
        <v>25650</v>
      </c>
      <c r="AC301" s="112">
        <v>26250</v>
      </c>
      <c r="AD301" s="112">
        <v>26950</v>
      </c>
      <c r="AE301" s="112">
        <v>28350</v>
      </c>
      <c r="AF301" s="112">
        <v>28500</v>
      </c>
      <c r="AG301" s="112">
        <v>30550</v>
      </c>
      <c r="AH301" s="117"/>
    </row>
    <row r="302" spans="2:34" ht="15" x14ac:dyDescent="0.25">
      <c r="B302" s="113" t="s">
        <v>300</v>
      </c>
      <c r="C302" s="109">
        <v>15400</v>
      </c>
      <c r="D302" s="109">
        <v>15600</v>
      </c>
      <c r="E302" s="109">
        <v>15600</v>
      </c>
      <c r="F302" s="109">
        <v>15400</v>
      </c>
      <c r="G302" s="109">
        <v>15650</v>
      </c>
      <c r="H302" s="109">
        <v>15650</v>
      </c>
      <c r="I302" s="109">
        <v>15800</v>
      </c>
      <c r="J302" s="109">
        <v>17350</v>
      </c>
      <c r="K302" s="109">
        <v>17750</v>
      </c>
      <c r="L302" s="104">
        <v>18300</v>
      </c>
      <c r="M302" s="104">
        <v>18500</v>
      </c>
      <c r="N302" s="104">
        <v>19700</v>
      </c>
      <c r="O302" s="104">
        <v>19700</v>
      </c>
      <c r="P302" s="104">
        <v>21850</v>
      </c>
      <c r="Q302" s="104">
        <v>22650</v>
      </c>
      <c r="R302" s="104">
        <v>22850</v>
      </c>
      <c r="S302" s="104">
        <v>23500</v>
      </c>
      <c r="T302" s="104">
        <v>23550</v>
      </c>
      <c r="U302" s="104">
        <v>24050</v>
      </c>
      <c r="V302" s="110">
        <v>25350</v>
      </c>
      <c r="W302" s="105">
        <v>25800</v>
      </c>
      <c r="X302" s="111">
        <v>25950</v>
      </c>
      <c r="Y302" s="111">
        <v>26300</v>
      </c>
      <c r="Z302" s="111">
        <v>27400</v>
      </c>
      <c r="AA302" s="111">
        <v>26900</v>
      </c>
      <c r="AB302" s="111">
        <v>28150</v>
      </c>
      <c r="AC302" s="112">
        <v>28300</v>
      </c>
      <c r="AD302" s="112">
        <v>29350</v>
      </c>
      <c r="AE302" s="112">
        <v>30750</v>
      </c>
      <c r="AF302" s="112">
        <v>33800</v>
      </c>
      <c r="AG302" s="112">
        <v>33550</v>
      </c>
      <c r="AH302" s="117"/>
    </row>
    <row r="303" spans="2:34" ht="15" x14ac:dyDescent="0.25">
      <c r="B303" s="113" t="s">
        <v>301</v>
      </c>
      <c r="C303" s="109">
        <v>12600</v>
      </c>
      <c r="D303" s="109">
        <v>13100</v>
      </c>
      <c r="E303" s="109">
        <v>13200</v>
      </c>
      <c r="F303" s="109">
        <v>13850</v>
      </c>
      <c r="G303" s="109">
        <v>14100</v>
      </c>
      <c r="H303" s="109">
        <v>14100</v>
      </c>
      <c r="I303" s="109">
        <v>14300</v>
      </c>
      <c r="J303" s="109">
        <v>15400</v>
      </c>
      <c r="K303" s="109">
        <v>15600</v>
      </c>
      <c r="L303" s="104">
        <v>16350</v>
      </c>
      <c r="M303" s="104">
        <v>16650</v>
      </c>
      <c r="N303" s="104">
        <v>17000</v>
      </c>
      <c r="O303" s="104">
        <v>17100</v>
      </c>
      <c r="P303" s="104">
        <v>19700</v>
      </c>
      <c r="Q303" s="104">
        <v>20500</v>
      </c>
      <c r="R303" s="104">
        <v>20550</v>
      </c>
      <c r="S303" s="104">
        <v>21300</v>
      </c>
      <c r="T303" s="104">
        <v>21300</v>
      </c>
      <c r="U303" s="104">
        <v>22000</v>
      </c>
      <c r="V303" s="110">
        <v>23200</v>
      </c>
      <c r="W303" s="105">
        <v>23600</v>
      </c>
      <c r="X303" s="111">
        <v>24750</v>
      </c>
      <c r="Y303" s="111">
        <v>25450</v>
      </c>
      <c r="Z303" s="111">
        <v>26700</v>
      </c>
      <c r="AA303" s="111">
        <v>27350</v>
      </c>
      <c r="AB303" s="111">
        <v>28750</v>
      </c>
      <c r="AC303" s="112">
        <v>29100</v>
      </c>
      <c r="AD303" s="112">
        <v>29550</v>
      </c>
      <c r="AE303" s="112">
        <v>30150</v>
      </c>
      <c r="AF303" s="112">
        <v>30800</v>
      </c>
      <c r="AG303" s="112">
        <v>30100</v>
      </c>
      <c r="AH303" s="117"/>
    </row>
    <row r="304" spans="2:34" ht="15" x14ac:dyDescent="0.25">
      <c r="B304" s="113" t="s">
        <v>302</v>
      </c>
      <c r="C304" s="109">
        <v>12600</v>
      </c>
      <c r="D304" s="109">
        <v>13100</v>
      </c>
      <c r="E304" s="109">
        <v>13200</v>
      </c>
      <c r="F304" s="109">
        <v>14150</v>
      </c>
      <c r="G304" s="109">
        <v>14150</v>
      </c>
      <c r="H304" s="109">
        <v>14150</v>
      </c>
      <c r="I304" s="109">
        <v>14300</v>
      </c>
      <c r="J304" s="109">
        <v>15500</v>
      </c>
      <c r="K304" s="109">
        <v>15700</v>
      </c>
      <c r="L304" s="104">
        <v>16750</v>
      </c>
      <c r="M304" s="104">
        <v>16750</v>
      </c>
      <c r="N304" s="104">
        <v>17850</v>
      </c>
      <c r="O304" s="104">
        <v>18300</v>
      </c>
      <c r="P304" s="104">
        <v>20000</v>
      </c>
      <c r="Q304" s="104">
        <v>20650</v>
      </c>
      <c r="R304" s="104">
        <v>21100</v>
      </c>
      <c r="S304" s="104">
        <v>21750</v>
      </c>
      <c r="T304" s="104">
        <v>21750</v>
      </c>
      <c r="U304" s="104">
        <v>22200</v>
      </c>
      <c r="V304" s="110">
        <v>23800</v>
      </c>
      <c r="W304" s="105">
        <v>24250</v>
      </c>
      <c r="X304" s="111">
        <v>24400</v>
      </c>
      <c r="Y304" s="111">
        <v>24750</v>
      </c>
      <c r="Z304" s="111">
        <v>25250</v>
      </c>
      <c r="AA304" s="111">
        <v>25650</v>
      </c>
      <c r="AB304" s="111">
        <v>26500</v>
      </c>
      <c r="AC304" s="112">
        <v>26250</v>
      </c>
      <c r="AD304" s="112">
        <v>26950</v>
      </c>
      <c r="AE304" s="112">
        <v>28350</v>
      </c>
      <c r="AF304" s="112">
        <v>28500</v>
      </c>
      <c r="AG304" s="112">
        <v>28600</v>
      </c>
      <c r="AH304" s="117"/>
    </row>
    <row r="305" spans="2:34" ht="15" x14ac:dyDescent="0.25">
      <c r="B305" s="113" t="s">
        <v>303</v>
      </c>
      <c r="C305" s="109">
        <v>17850</v>
      </c>
      <c r="D305" s="109">
        <v>18100</v>
      </c>
      <c r="E305" s="109">
        <v>18150</v>
      </c>
      <c r="F305" s="109">
        <v>18750</v>
      </c>
      <c r="G305" s="109">
        <v>18750</v>
      </c>
      <c r="H305" s="109">
        <v>18750</v>
      </c>
      <c r="I305" s="109">
        <v>19200</v>
      </c>
      <c r="J305" s="109">
        <v>20450</v>
      </c>
      <c r="K305" s="109">
        <v>20700</v>
      </c>
      <c r="L305" s="104">
        <v>21850</v>
      </c>
      <c r="M305" s="104">
        <v>22550</v>
      </c>
      <c r="N305" s="104">
        <v>23400</v>
      </c>
      <c r="O305" s="104">
        <v>23450</v>
      </c>
      <c r="P305" s="104">
        <v>26100</v>
      </c>
      <c r="Q305" s="104">
        <v>27250</v>
      </c>
      <c r="R305" s="104">
        <v>27250</v>
      </c>
      <c r="S305" s="104">
        <v>27250</v>
      </c>
      <c r="T305" s="104">
        <v>27250</v>
      </c>
      <c r="U305" s="104">
        <v>27350</v>
      </c>
      <c r="V305" s="110">
        <v>28800</v>
      </c>
      <c r="W305" s="105">
        <v>29650</v>
      </c>
      <c r="X305" s="111">
        <v>29800</v>
      </c>
      <c r="Y305" s="111">
        <v>30200</v>
      </c>
      <c r="Z305" s="111">
        <v>29850</v>
      </c>
      <c r="AA305" s="111">
        <v>29600</v>
      </c>
      <c r="AB305" s="111">
        <v>30700</v>
      </c>
      <c r="AC305" s="112">
        <v>30950</v>
      </c>
      <c r="AD305" s="112">
        <v>31950</v>
      </c>
      <c r="AE305" s="112">
        <v>33550</v>
      </c>
      <c r="AF305" s="112">
        <v>34850</v>
      </c>
      <c r="AG305" s="112">
        <v>34300</v>
      </c>
      <c r="AH305" s="117"/>
    </row>
    <row r="306" spans="2:34" ht="15" x14ac:dyDescent="0.25">
      <c r="B306" s="113" t="s">
        <v>304</v>
      </c>
      <c r="C306" s="109">
        <v>15450</v>
      </c>
      <c r="D306" s="109">
        <v>15850</v>
      </c>
      <c r="E306" s="109">
        <v>16000</v>
      </c>
      <c r="F306" s="109">
        <v>16050</v>
      </c>
      <c r="G306" s="109">
        <v>16250</v>
      </c>
      <c r="H306" s="109">
        <v>16500</v>
      </c>
      <c r="I306" s="109">
        <v>16500</v>
      </c>
      <c r="J306" s="109">
        <v>16800</v>
      </c>
      <c r="K306" s="109">
        <v>17200</v>
      </c>
      <c r="L306" s="104">
        <v>17400</v>
      </c>
      <c r="M306" s="104">
        <v>17400</v>
      </c>
      <c r="N306" s="104">
        <v>18600</v>
      </c>
      <c r="O306" s="104">
        <v>18600</v>
      </c>
      <c r="P306" s="104">
        <v>20650</v>
      </c>
      <c r="Q306" s="104">
        <v>21400</v>
      </c>
      <c r="R306" s="104">
        <v>21650</v>
      </c>
      <c r="S306" s="104">
        <v>22350</v>
      </c>
      <c r="T306" s="104">
        <v>22350</v>
      </c>
      <c r="U306" s="104">
        <v>23250</v>
      </c>
      <c r="V306" s="110">
        <v>23850</v>
      </c>
      <c r="W306" s="105">
        <v>24600</v>
      </c>
      <c r="X306" s="111">
        <v>25100</v>
      </c>
      <c r="Y306" s="111">
        <v>25450</v>
      </c>
      <c r="Z306" s="111">
        <v>26700</v>
      </c>
      <c r="AA306" s="111">
        <v>28000</v>
      </c>
      <c r="AB306" s="111">
        <v>29350</v>
      </c>
      <c r="AC306" s="112">
        <v>29200</v>
      </c>
      <c r="AD306" s="112">
        <v>27800</v>
      </c>
      <c r="AE306" s="112">
        <v>28350</v>
      </c>
      <c r="AF306" s="112">
        <v>29850</v>
      </c>
      <c r="AG306" s="112">
        <v>30000</v>
      </c>
      <c r="AH306" s="117"/>
    </row>
    <row r="307" spans="2:34" ht="15" x14ac:dyDescent="0.25">
      <c r="B307" s="113" t="s">
        <v>305</v>
      </c>
      <c r="C307" s="109">
        <v>12600</v>
      </c>
      <c r="D307" s="109">
        <v>13100</v>
      </c>
      <c r="E307" s="109">
        <v>13200</v>
      </c>
      <c r="F307" s="109">
        <v>13850</v>
      </c>
      <c r="G307" s="109">
        <v>14100</v>
      </c>
      <c r="H307" s="109">
        <v>14100</v>
      </c>
      <c r="I307" s="109">
        <v>14300</v>
      </c>
      <c r="J307" s="109">
        <v>15400</v>
      </c>
      <c r="K307" s="109">
        <v>15550</v>
      </c>
      <c r="L307" s="104">
        <v>16350</v>
      </c>
      <c r="M307" s="104">
        <v>16650</v>
      </c>
      <c r="N307" s="104">
        <v>17000</v>
      </c>
      <c r="O307" s="104">
        <v>17100</v>
      </c>
      <c r="P307" s="104">
        <v>19700</v>
      </c>
      <c r="Q307" s="104">
        <v>20500</v>
      </c>
      <c r="R307" s="104">
        <v>20550</v>
      </c>
      <c r="S307" s="104">
        <v>21300</v>
      </c>
      <c r="T307" s="104">
        <v>21300</v>
      </c>
      <c r="U307" s="104">
        <v>22000</v>
      </c>
      <c r="V307" s="110">
        <v>23200</v>
      </c>
      <c r="W307" s="105">
        <v>23600</v>
      </c>
      <c r="X307" s="111">
        <v>24400</v>
      </c>
      <c r="Y307" s="111">
        <v>24750</v>
      </c>
      <c r="Z307" s="111">
        <v>24950</v>
      </c>
      <c r="AA307" s="111">
        <v>25200</v>
      </c>
      <c r="AB307" s="111">
        <v>25650</v>
      </c>
      <c r="AC307" s="112">
        <v>26250</v>
      </c>
      <c r="AD307" s="112">
        <v>26950</v>
      </c>
      <c r="AE307" s="112">
        <v>28350</v>
      </c>
      <c r="AF307" s="112">
        <v>28500</v>
      </c>
      <c r="AG307" s="112">
        <v>28600</v>
      </c>
      <c r="AH307" s="117"/>
    </row>
    <row r="308" spans="2:34" ht="15" x14ac:dyDescent="0.25">
      <c r="B308" s="113" t="s">
        <v>306</v>
      </c>
      <c r="C308" s="109">
        <v>12600</v>
      </c>
      <c r="D308" s="109">
        <v>13100</v>
      </c>
      <c r="E308" s="109">
        <v>13200</v>
      </c>
      <c r="F308" s="109">
        <v>13850</v>
      </c>
      <c r="G308" s="109">
        <v>14100</v>
      </c>
      <c r="H308" s="109">
        <v>14100</v>
      </c>
      <c r="I308" s="109">
        <v>14450</v>
      </c>
      <c r="J308" s="109">
        <v>15800</v>
      </c>
      <c r="K308" s="109">
        <v>15800</v>
      </c>
      <c r="L308" s="104">
        <v>16350</v>
      </c>
      <c r="M308" s="104">
        <v>16650</v>
      </c>
      <c r="N308" s="104">
        <v>17000</v>
      </c>
      <c r="O308" s="104">
        <v>17100</v>
      </c>
      <c r="P308" s="104">
        <v>19850</v>
      </c>
      <c r="Q308" s="104">
        <v>20700</v>
      </c>
      <c r="R308" s="104">
        <v>20900</v>
      </c>
      <c r="S308" s="104">
        <v>21350</v>
      </c>
      <c r="T308" s="104">
        <v>21350</v>
      </c>
      <c r="U308" s="104">
        <v>22400</v>
      </c>
      <c r="V308" s="110">
        <v>23550</v>
      </c>
      <c r="W308" s="105">
        <v>24000</v>
      </c>
      <c r="X308" s="111">
        <v>24800</v>
      </c>
      <c r="Y308" s="111">
        <v>25150</v>
      </c>
      <c r="Z308" s="111">
        <v>25750</v>
      </c>
      <c r="AA308" s="111">
        <v>27000</v>
      </c>
      <c r="AB308" s="111">
        <v>28600</v>
      </c>
      <c r="AC308" s="112">
        <v>29700</v>
      </c>
      <c r="AD308" s="112">
        <v>31200</v>
      </c>
      <c r="AE308" s="112">
        <v>32100</v>
      </c>
      <c r="AF308" s="112">
        <v>32200</v>
      </c>
      <c r="AG308" s="112">
        <v>32550</v>
      </c>
      <c r="AH308" s="117"/>
    </row>
    <row r="309" spans="2:34" ht="15" x14ac:dyDescent="0.25">
      <c r="B309" s="113" t="s">
        <v>307</v>
      </c>
      <c r="C309" s="109">
        <v>12700</v>
      </c>
      <c r="D309" s="109">
        <v>13150</v>
      </c>
      <c r="E309" s="109">
        <v>13200</v>
      </c>
      <c r="F309" s="109">
        <v>13850</v>
      </c>
      <c r="G309" s="109">
        <v>14100</v>
      </c>
      <c r="H309" s="109">
        <v>14100</v>
      </c>
      <c r="I309" s="109">
        <v>14300</v>
      </c>
      <c r="J309" s="109">
        <v>15400</v>
      </c>
      <c r="K309" s="109">
        <v>15550</v>
      </c>
      <c r="L309" s="104">
        <v>16350</v>
      </c>
      <c r="M309" s="104">
        <v>16650</v>
      </c>
      <c r="N309" s="104">
        <v>17000</v>
      </c>
      <c r="O309" s="104">
        <v>17100</v>
      </c>
      <c r="P309" s="104">
        <v>19700</v>
      </c>
      <c r="Q309" s="104">
        <v>20500</v>
      </c>
      <c r="R309" s="104">
        <v>20550</v>
      </c>
      <c r="S309" s="104">
        <v>21300</v>
      </c>
      <c r="T309" s="104">
        <v>21300</v>
      </c>
      <c r="U309" s="104">
        <v>22000</v>
      </c>
      <c r="V309" s="110">
        <v>23200</v>
      </c>
      <c r="W309" s="105">
        <v>23600</v>
      </c>
      <c r="X309" s="111">
        <v>24750</v>
      </c>
      <c r="Y309" s="111">
        <v>25950</v>
      </c>
      <c r="Z309" s="111">
        <v>27200</v>
      </c>
      <c r="AA309" s="111">
        <v>28550</v>
      </c>
      <c r="AB309" s="111">
        <v>30200</v>
      </c>
      <c r="AC309" s="112">
        <v>30550</v>
      </c>
      <c r="AD309" s="112">
        <v>32650</v>
      </c>
      <c r="AE309" s="112">
        <v>35500</v>
      </c>
      <c r="AF309" s="112">
        <v>36300</v>
      </c>
      <c r="AG309" s="112">
        <v>34500</v>
      </c>
      <c r="AH309" s="117"/>
    </row>
    <row r="310" spans="2:34" ht="15" x14ac:dyDescent="0.25">
      <c r="B310" s="113" t="s">
        <v>308</v>
      </c>
      <c r="C310" s="109">
        <v>15700</v>
      </c>
      <c r="D310" s="109">
        <v>16600</v>
      </c>
      <c r="E310" s="109">
        <v>16650</v>
      </c>
      <c r="F310" s="109">
        <v>16250</v>
      </c>
      <c r="G310" s="109">
        <v>16250</v>
      </c>
      <c r="H310" s="109">
        <v>16250</v>
      </c>
      <c r="I310" s="109">
        <v>16300</v>
      </c>
      <c r="J310" s="109">
        <v>17500</v>
      </c>
      <c r="K310" s="109">
        <v>17650</v>
      </c>
      <c r="L310" s="104">
        <v>18700</v>
      </c>
      <c r="M310" s="104">
        <v>19150</v>
      </c>
      <c r="N310" s="104">
        <v>19350</v>
      </c>
      <c r="O310" s="104">
        <v>19750</v>
      </c>
      <c r="P310" s="104">
        <v>22000</v>
      </c>
      <c r="Q310" s="104">
        <v>23400</v>
      </c>
      <c r="R310" s="104">
        <v>23400</v>
      </c>
      <c r="S310" s="104">
        <v>23850</v>
      </c>
      <c r="T310" s="104">
        <v>23850</v>
      </c>
      <c r="U310" s="104">
        <v>24650</v>
      </c>
      <c r="V310" s="110">
        <v>25700</v>
      </c>
      <c r="W310" s="105">
        <v>26400</v>
      </c>
      <c r="X310" s="111">
        <v>26350</v>
      </c>
      <c r="Y310" s="111">
        <v>26700</v>
      </c>
      <c r="Z310" s="111">
        <v>26650</v>
      </c>
      <c r="AA310" s="111">
        <v>27200</v>
      </c>
      <c r="AB310" s="111">
        <v>27700</v>
      </c>
      <c r="AC310" s="112">
        <v>27500</v>
      </c>
      <c r="AD310" s="112">
        <v>28100</v>
      </c>
      <c r="AE310" s="112">
        <v>30250</v>
      </c>
      <c r="AF310" s="112">
        <v>31900</v>
      </c>
      <c r="AG310" s="112">
        <v>32600</v>
      </c>
      <c r="AH310" s="117"/>
    </row>
    <row r="311" spans="2:34" ht="15" x14ac:dyDescent="0.25">
      <c r="B311" s="113" t="s">
        <v>309</v>
      </c>
      <c r="C311" s="109">
        <v>12600</v>
      </c>
      <c r="D311" s="109">
        <v>13100</v>
      </c>
      <c r="E311" s="109">
        <v>13200</v>
      </c>
      <c r="F311" s="109">
        <v>13850</v>
      </c>
      <c r="G311" s="109">
        <v>14100</v>
      </c>
      <c r="H311" s="109">
        <v>14100</v>
      </c>
      <c r="I311" s="109">
        <v>14300</v>
      </c>
      <c r="J311" s="109">
        <v>15400</v>
      </c>
      <c r="K311" s="109">
        <v>15550</v>
      </c>
      <c r="L311" s="104">
        <v>16350</v>
      </c>
      <c r="M311" s="104">
        <v>16650</v>
      </c>
      <c r="N311" s="104">
        <v>17550</v>
      </c>
      <c r="O311" s="104">
        <v>17750</v>
      </c>
      <c r="P311" s="104">
        <v>19700</v>
      </c>
      <c r="Q311" s="104">
        <v>20500</v>
      </c>
      <c r="R311" s="104">
        <v>20550</v>
      </c>
      <c r="S311" s="104">
        <v>21300</v>
      </c>
      <c r="T311" s="104">
        <v>21300</v>
      </c>
      <c r="U311" s="104">
        <v>22000</v>
      </c>
      <c r="V311" s="110">
        <v>23200</v>
      </c>
      <c r="W311" s="105">
        <v>23600</v>
      </c>
      <c r="X311" s="111">
        <v>24400</v>
      </c>
      <c r="Y311" s="111">
        <v>24750</v>
      </c>
      <c r="Z311" s="111">
        <v>24950</v>
      </c>
      <c r="AA311" s="111">
        <v>25200</v>
      </c>
      <c r="AB311" s="111">
        <v>25650</v>
      </c>
      <c r="AC311" s="112">
        <v>26250</v>
      </c>
      <c r="AD311" s="112">
        <v>26950</v>
      </c>
      <c r="AE311" s="112">
        <v>28350</v>
      </c>
      <c r="AF311" s="112">
        <v>28500</v>
      </c>
      <c r="AG311" s="112">
        <v>28600</v>
      </c>
      <c r="AH311" s="117"/>
    </row>
    <row r="312" spans="2:34" ht="15" x14ac:dyDescent="0.25">
      <c r="B312" s="113" t="s">
        <v>310</v>
      </c>
      <c r="C312" s="109">
        <v>13000</v>
      </c>
      <c r="D312" s="109">
        <v>14300</v>
      </c>
      <c r="E312" s="109">
        <v>14300</v>
      </c>
      <c r="F312" s="109">
        <v>15150</v>
      </c>
      <c r="G312" s="109">
        <v>15600</v>
      </c>
      <c r="H312" s="109">
        <v>15600</v>
      </c>
      <c r="I312" s="109">
        <v>15900</v>
      </c>
      <c r="J312" s="109">
        <v>17000</v>
      </c>
      <c r="K312" s="109">
        <v>17400</v>
      </c>
      <c r="L312" s="104">
        <v>17600</v>
      </c>
      <c r="M312" s="104">
        <v>17600</v>
      </c>
      <c r="N312" s="104">
        <v>19200</v>
      </c>
      <c r="O312" s="104">
        <v>19650</v>
      </c>
      <c r="P312" s="104">
        <v>21850</v>
      </c>
      <c r="Q312" s="104">
        <v>22650</v>
      </c>
      <c r="R312" s="104">
        <v>23100</v>
      </c>
      <c r="S312" s="104">
        <v>23750</v>
      </c>
      <c r="T312" s="104">
        <v>23750</v>
      </c>
      <c r="U312" s="104">
        <v>24500</v>
      </c>
      <c r="V312" s="110">
        <v>26100</v>
      </c>
      <c r="W312" s="105">
        <v>26650</v>
      </c>
      <c r="X312" s="111">
        <v>27950</v>
      </c>
      <c r="Y312" s="111">
        <v>28700</v>
      </c>
      <c r="Z312" s="111">
        <v>28100</v>
      </c>
      <c r="AA312" s="111">
        <v>29100</v>
      </c>
      <c r="AB312" s="111">
        <v>30400</v>
      </c>
      <c r="AC312" s="112">
        <v>29300</v>
      </c>
      <c r="AD312" s="112">
        <v>30700</v>
      </c>
      <c r="AE312" s="112">
        <v>32400</v>
      </c>
      <c r="AF312" s="112">
        <v>33750</v>
      </c>
      <c r="AG312" s="112">
        <v>34900</v>
      </c>
      <c r="AH312" s="117"/>
    </row>
    <row r="313" spans="2:34" ht="15" x14ac:dyDescent="0.25">
      <c r="B313" s="113" t="s">
        <v>311</v>
      </c>
      <c r="C313" s="109">
        <v>14700</v>
      </c>
      <c r="D313" s="109">
        <v>15050</v>
      </c>
      <c r="E313" s="109">
        <v>15350</v>
      </c>
      <c r="F313" s="109">
        <v>15100</v>
      </c>
      <c r="G313" s="109">
        <v>14100</v>
      </c>
      <c r="H313" s="109">
        <v>14100</v>
      </c>
      <c r="I313" s="109">
        <v>15650</v>
      </c>
      <c r="J313" s="109">
        <v>16200</v>
      </c>
      <c r="K313" s="109">
        <v>16350</v>
      </c>
      <c r="L313" s="104">
        <v>17000</v>
      </c>
      <c r="M313" s="104">
        <v>17000</v>
      </c>
      <c r="N313" s="104">
        <v>18350</v>
      </c>
      <c r="O313" s="104">
        <v>19050</v>
      </c>
      <c r="P313" s="104">
        <v>19700</v>
      </c>
      <c r="Q313" s="104">
        <v>20500</v>
      </c>
      <c r="R313" s="104">
        <v>20550</v>
      </c>
      <c r="S313" s="104">
        <v>21300</v>
      </c>
      <c r="T313" s="104">
        <v>21300</v>
      </c>
      <c r="U313" s="104">
        <v>22000</v>
      </c>
      <c r="V313" s="110">
        <v>23350</v>
      </c>
      <c r="W313" s="105">
        <v>23800</v>
      </c>
      <c r="X313" s="111">
        <v>24950</v>
      </c>
      <c r="Y313" s="111">
        <v>26150</v>
      </c>
      <c r="Z313" s="111">
        <v>27450</v>
      </c>
      <c r="AA313" s="111">
        <v>27550</v>
      </c>
      <c r="AB313" s="111">
        <v>29150</v>
      </c>
      <c r="AC313" s="112">
        <v>30000</v>
      </c>
      <c r="AD313" s="112">
        <v>31100</v>
      </c>
      <c r="AE313" s="112">
        <v>32000</v>
      </c>
      <c r="AF313" s="112">
        <v>34700</v>
      </c>
      <c r="AG313" s="112">
        <v>34300</v>
      </c>
      <c r="AH313" s="117"/>
    </row>
    <row r="314" spans="2:34" ht="15" x14ac:dyDescent="0.25">
      <c r="B314" s="113" t="s">
        <v>312</v>
      </c>
      <c r="C314" s="109">
        <v>12600</v>
      </c>
      <c r="D314" s="109">
        <v>13100</v>
      </c>
      <c r="E314" s="109">
        <v>13200</v>
      </c>
      <c r="F314" s="109">
        <v>13850</v>
      </c>
      <c r="G314" s="109">
        <v>14100</v>
      </c>
      <c r="H314" s="109">
        <v>14100</v>
      </c>
      <c r="I314" s="109">
        <v>14300</v>
      </c>
      <c r="J314" s="109">
        <v>15400</v>
      </c>
      <c r="K314" s="109">
        <v>15550</v>
      </c>
      <c r="L314" s="104">
        <v>16350</v>
      </c>
      <c r="M314" s="104">
        <v>16650</v>
      </c>
      <c r="N314" s="104">
        <v>17000</v>
      </c>
      <c r="O314" s="104">
        <v>17100</v>
      </c>
      <c r="P314" s="104">
        <v>19700</v>
      </c>
      <c r="Q314" s="104">
        <v>20500</v>
      </c>
      <c r="R314" s="104">
        <v>20550</v>
      </c>
      <c r="S314" s="104">
        <v>21300</v>
      </c>
      <c r="T314" s="104">
        <v>21300</v>
      </c>
      <c r="U314" s="104">
        <v>22000</v>
      </c>
      <c r="V314" s="110">
        <v>23200</v>
      </c>
      <c r="W314" s="105">
        <v>23600</v>
      </c>
      <c r="X314" s="111">
        <v>24400</v>
      </c>
      <c r="Y314" s="111">
        <v>24750</v>
      </c>
      <c r="Z314" s="111">
        <v>24950</v>
      </c>
      <c r="AA314" s="111">
        <v>25700</v>
      </c>
      <c r="AB314" s="111">
        <v>25650</v>
      </c>
      <c r="AC314" s="112">
        <v>26250</v>
      </c>
      <c r="AD314" s="112">
        <v>26950</v>
      </c>
      <c r="AE314" s="112">
        <v>28350</v>
      </c>
      <c r="AF314" s="112">
        <v>28500</v>
      </c>
      <c r="AG314" s="112">
        <v>28600</v>
      </c>
      <c r="AH314" s="117"/>
    </row>
    <row r="315" spans="2:34" ht="15" x14ac:dyDescent="0.25">
      <c r="B315" s="113" t="s">
        <v>313</v>
      </c>
      <c r="C315" s="109">
        <v>12600</v>
      </c>
      <c r="D315" s="109">
        <v>13100</v>
      </c>
      <c r="E315" s="109">
        <v>13200</v>
      </c>
      <c r="F315" s="109">
        <v>13850</v>
      </c>
      <c r="G315" s="109">
        <v>14100</v>
      </c>
      <c r="H315" s="109">
        <v>14100</v>
      </c>
      <c r="I315" s="109">
        <v>14300</v>
      </c>
      <c r="J315" s="109">
        <v>15400</v>
      </c>
      <c r="K315" s="109">
        <v>15550</v>
      </c>
      <c r="L315" s="104">
        <v>16350</v>
      </c>
      <c r="M315" s="104">
        <v>16650</v>
      </c>
      <c r="N315" s="104">
        <v>17000</v>
      </c>
      <c r="O315" s="104">
        <v>17100</v>
      </c>
      <c r="P315" s="104">
        <v>19700</v>
      </c>
      <c r="Q315" s="104">
        <v>20500</v>
      </c>
      <c r="R315" s="104">
        <v>20550</v>
      </c>
      <c r="S315" s="104">
        <v>21300</v>
      </c>
      <c r="T315" s="104">
        <v>21300</v>
      </c>
      <c r="U315" s="104">
        <v>22000</v>
      </c>
      <c r="V315" s="110">
        <v>23200</v>
      </c>
      <c r="W315" s="105">
        <v>23600</v>
      </c>
      <c r="X315" s="111">
        <v>24400</v>
      </c>
      <c r="Y315" s="111">
        <v>24750</v>
      </c>
      <c r="Z315" s="111">
        <v>24950</v>
      </c>
      <c r="AA315" s="111">
        <v>25200</v>
      </c>
      <c r="AB315" s="111">
        <v>25650</v>
      </c>
      <c r="AC315" s="112">
        <v>26250</v>
      </c>
      <c r="AD315" s="112">
        <v>26950</v>
      </c>
      <c r="AE315" s="112">
        <v>28350</v>
      </c>
      <c r="AF315" s="112">
        <v>28500</v>
      </c>
      <c r="AG315" s="112">
        <v>28600</v>
      </c>
      <c r="AH315" s="117"/>
    </row>
    <row r="316" spans="2:34" ht="15" x14ac:dyDescent="0.25">
      <c r="B316" s="113" t="s">
        <v>314</v>
      </c>
      <c r="C316" s="109">
        <v>15350</v>
      </c>
      <c r="D316" s="109">
        <v>15900</v>
      </c>
      <c r="E316" s="109">
        <v>15900</v>
      </c>
      <c r="F316" s="109">
        <v>15750</v>
      </c>
      <c r="G316" s="109">
        <v>14100</v>
      </c>
      <c r="H316" s="109">
        <v>14100</v>
      </c>
      <c r="I316" s="109">
        <v>16250</v>
      </c>
      <c r="J316" s="109">
        <v>16400</v>
      </c>
      <c r="K316" s="109">
        <v>16750</v>
      </c>
      <c r="L316" s="104">
        <v>17000</v>
      </c>
      <c r="M316" s="104">
        <v>17000</v>
      </c>
      <c r="N316" s="104">
        <v>19000</v>
      </c>
      <c r="O316" s="104">
        <v>19000</v>
      </c>
      <c r="P316" s="104">
        <v>23000</v>
      </c>
      <c r="Q316" s="104">
        <v>24100</v>
      </c>
      <c r="R316" s="104">
        <v>24100</v>
      </c>
      <c r="S316" s="104">
        <v>24800</v>
      </c>
      <c r="T316" s="104">
        <v>24800</v>
      </c>
      <c r="U316" s="104">
        <v>25550</v>
      </c>
      <c r="V316" s="110">
        <v>26700</v>
      </c>
      <c r="W316" s="105">
        <v>27200</v>
      </c>
      <c r="X316" s="111">
        <v>28550</v>
      </c>
      <c r="Y316" s="111">
        <v>29400</v>
      </c>
      <c r="Z316" s="111">
        <v>28100</v>
      </c>
      <c r="AA316" s="111">
        <v>26800</v>
      </c>
      <c r="AB316" s="111">
        <v>27900</v>
      </c>
      <c r="AC316" s="112">
        <v>26550</v>
      </c>
      <c r="AD316" s="112">
        <v>28400</v>
      </c>
      <c r="AE316" s="112">
        <v>31500</v>
      </c>
      <c r="AF316" s="112">
        <v>34550</v>
      </c>
      <c r="AG316" s="112">
        <v>33000</v>
      </c>
      <c r="AH316" s="117"/>
    </row>
    <row r="317" spans="2:34" ht="15" x14ac:dyDescent="0.25">
      <c r="B317" s="113" t="s">
        <v>315</v>
      </c>
      <c r="C317" s="109">
        <v>12600</v>
      </c>
      <c r="D317" s="109">
        <v>13100</v>
      </c>
      <c r="E317" s="109">
        <v>13200</v>
      </c>
      <c r="F317" s="109">
        <v>13850</v>
      </c>
      <c r="G317" s="109">
        <v>14100</v>
      </c>
      <c r="H317" s="109">
        <v>14100</v>
      </c>
      <c r="I317" s="109">
        <v>14300</v>
      </c>
      <c r="J317" s="109">
        <v>15400</v>
      </c>
      <c r="K317" s="109">
        <v>15550</v>
      </c>
      <c r="L317" s="104">
        <v>16350</v>
      </c>
      <c r="M317" s="104">
        <v>16650</v>
      </c>
      <c r="N317" s="104">
        <v>17000</v>
      </c>
      <c r="O317" s="104">
        <v>17100</v>
      </c>
      <c r="P317" s="104">
        <v>19700</v>
      </c>
      <c r="Q317" s="104">
        <v>20500</v>
      </c>
      <c r="R317" s="104">
        <v>20550</v>
      </c>
      <c r="S317" s="104">
        <v>21300</v>
      </c>
      <c r="T317" s="104">
        <v>21300</v>
      </c>
      <c r="U317" s="104">
        <v>22000</v>
      </c>
      <c r="V317" s="110">
        <v>23200</v>
      </c>
      <c r="W317" s="105">
        <v>23600</v>
      </c>
      <c r="X317" s="111">
        <v>24400</v>
      </c>
      <c r="Y317" s="111">
        <v>24750</v>
      </c>
      <c r="Z317" s="111">
        <v>25850</v>
      </c>
      <c r="AA317" s="111">
        <v>25200</v>
      </c>
      <c r="AB317" s="111">
        <v>25800</v>
      </c>
      <c r="AC317" s="112">
        <v>26250</v>
      </c>
      <c r="AD317" s="112">
        <v>26950</v>
      </c>
      <c r="AE317" s="112">
        <v>28350</v>
      </c>
      <c r="AF317" s="112">
        <v>28500</v>
      </c>
      <c r="AG317" s="112">
        <v>28600</v>
      </c>
      <c r="AH317" s="117"/>
    </row>
    <row r="318" spans="2:34" ht="15" x14ac:dyDescent="0.25">
      <c r="B318" s="113" t="s">
        <v>316</v>
      </c>
      <c r="C318" s="109">
        <v>12600</v>
      </c>
      <c r="D318" s="109">
        <v>13100</v>
      </c>
      <c r="E318" s="109">
        <v>13200</v>
      </c>
      <c r="F318" s="109">
        <v>13850</v>
      </c>
      <c r="G318" s="109">
        <v>14100</v>
      </c>
      <c r="H318" s="109">
        <v>14100</v>
      </c>
      <c r="I318" s="109">
        <v>14300</v>
      </c>
      <c r="J318" s="109">
        <v>15400</v>
      </c>
      <c r="K318" s="109">
        <v>15550</v>
      </c>
      <c r="L318" s="104">
        <v>16350</v>
      </c>
      <c r="M318" s="104">
        <v>16650</v>
      </c>
      <c r="N318" s="104">
        <v>17000</v>
      </c>
      <c r="O318" s="104">
        <v>17100</v>
      </c>
      <c r="P318" s="104">
        <v>19700</v>
      </c>
      <c r="Q318" s="104">
        <v>20500</v>
      </c>
      <c r="R318" s="104">
        <v>20550</v>
      </c>
      <c r="S318" s="104">
        <v>21300</v>
      </c>
      <c r="T318" s="104">
        <v>21300</v>
      </c>
      <c r="U318" s="104">
        <v>22000</v>
      </c>
      <c r="V318" s="110">
        <v>23200</v>
      </c>
      <c r="W318" s="105">
        <v>23600</v>
      </c>
      <c r="X318" s="111">
        <v>24400</v>
      </c>
      <c r="Y318" s="111">
        <v>24750</v>
      </c>
      <c r="Z318" s="111">
        <v>24950</v>
      </c>
      <c r="AA318" s="111">
        <v>25200</v>
      </c>
      <c r="AB318" s="111">
        <v>25650</v>
      </c>
      <c r="AC318" s="112">
        <v>26250</v>
      </c>
      <c r="AD318" s="112">
        <v>26950</v>
      </c>
      <c r="AE318" s="112">
        <v>28350</v>
      </c>
      <c r="AF318" s="112">
        <v>28500</v>
      </c>
      <c r="AG318" s="112">
        <v>28600</v>
      </c>
      <c r="AH318" s="117"/>
    </row>
    <row r="319" spans="2:34" ht="15" x14ac:dyDescent="0.25">
      <c r="B319" s="113" t="s">
        <v>317</v>
      </c>
      <c r="C319" s="109">
        <v>12600</v>
      </c>
      <c r="D319" s="109">
        <v>13100</v>
      </c>
      <c r="E319" s="109">
        <v>13200</v>
      </c>
      <c r="F319" s="109">
        <v>14100</v>
      </c>
      <c r="G319" s="109">
        <v>14500</v>
      </c>
      <c r="H319" s="109">
        <v>14500</v>
      </c>
      <c r="I319" s="109">
        <v>14700</v>
      </c>
      <c r="J319" s="109">
        <v>15900</v>
      </c>
      <c r="K319" s="109">
        <v>15900</v>
      </c>
      <c r="L319" s="104">
        <v>17450</v>
      </c>
      <c r="M319" s="104">
        <v>18250</v>
      </c>
      <c r="N319" s="104">
        <v>18900</v>
      </c>
      <c r="O319" s="104">
        <v>18950</v>
      </c>
      <c r="P319" s="104">
        <v>21950</v>
      </c>
      <c r="Q319" s="104">
        <v>22200</v>
      </c>
      <c r="R319" s="104">
        <v>22250</v>
      </c>
      <c r="S319" s="104">
        <v>23050</v>
      </c>
      <c r="T319" s="104">
        <v>23050</v>
      </c>
      <c r="U319" s="104">
        <v>23750</v>
      </c>
      <c r="V319" s="110">
        <v>24950</v>
      </c>
      <c r="W319" s="105">
        <v>25400</v>
      </c>
      <c r="X319" s="111">
        <v>26200</v>
      </c>
      <c r="Y319" s="111">
        <v>26550</v>
      </c>
      <c r="Z319" s="111">
        <v>27550</v>
      </c>
      <c r="AA319" s="111">
        <v>27000</v>
      </c>
      <c r="AB319" s="111">
        <v>27500</v>
      </c>
      <c r="AC319" s="112">
        <v>26500</v>
      </c>
      <c r="AD319" s="112">
        <v>26950</v>
      </c>
      <c r="AE319" s="112">
        <v>28350</v>
      </c>
      <c r="AF319" s="112">
        <v>28500</v>
      </c>
      <c r="AG319" s="112">
        <v>28850</v>
      </c>
      <c r="AH319" s="117"/>
    </row>
    <row r="320" spans="2:34" ht="15" x14ac:dyDescent="0.25">
      <c r="B320" s="113" t="s">
        <v>318</v>
      </c>
      <c r="C320" s="109">
        <v>12600</v>
      </c>
      <c r="D320" s="109">
        <v>13100</v>
      </c>
      <c r="E320" s="109">
        <v>13200</v>
      </c>
      <c r="F320" s="109">
        <v>13850</v>
      </c>
      <c r="G320" s="109">
        <v>14100</v>
      </c>
      <c r="H320" s="109">
        <v>14100</v>
      </c>
      <c r="I320" s="109">
        <v>14300</v>
      </c>
      <c r="J320" s="109">
        <v>15400</v>
      </c>
      <c r="K320" s="109">
        <v>15550</v>
      </c>
      <c r="L320" s="104">
        <v>16350</v>
      </c>
      <c r="M320" s="104">
        <v>16650</v>
      </c>
      <c r="N320" s="104">
        <v>17000</v>
      </c>
      <c r="O320" s="104">
        <v>17100</v>
      </c>
      <c r="P320" s="104">
        <v>19700</v>
      </c>
      <c r="Q320" s="104">
        <v>20500</v>
      </c>
      <c r="R320" s="104">
        <v>20550</v>
      </c>
      <c r="S320" s="104">
        <v>21300</v>
      </c>
      <c r="T320" s="104">
        <v>21300</v>
      </c>
      <c r="U320" s="104">
        <v>22000</v>
      </c>
      <c r="V320" s="110">
        <v>23200</v>
      </c>
      <c r="W320" s="105">
        <v>23600</v>
      </c>
      <c r="X320" s="111">
        <v>24400</v>
      </c>
      <c r="Y320" s="111">
        <v>24750</v>
      </c>
      <c r="Z320" s="111">
        <v>24950</v>
      </c>
      <c r="AA320" s="111">
        <v>25200</v>
      </c>
      <c r="AB320" s="111">
        <v>25650</v>
      </c>
      <c r="AC320" s="112">
        <v>26250</v>
      </c>
      <c r="AD320" s="112">
        <v>26950</v>
      </c>
      <c r="AE320" s="112">
        <v>28350</v>
      </c>
      <c r="AF320" s="112">
        <v>28500</v>
      </c>
      <c r="AG320" s="112">
        <v>28600</v>
      </c>
      <c r="AH320" s="117"/>
    </row>
    <row r="321" spans="2:34" ht="15" x14ac:dyDescent="0.25">
      <c r="B321" s="113" t="s">
        <v>319</v>
      </c>
      <c r="C321" s="109">
        <v>12600</v>
      </c>
      <c r="D321" s="109">
        <v>13100</v>
      </c>
      <c r="E321" s="109">
        <v>13200</v>
      </c>
      <c r="F321" s="109">
        <v>13850</v>
      </c>
      <c r="G321" s="109">
        <v>14100</v>
      </c>
      <c r="H321" s="109">
        <v>14100</v>
      </c>
      <c r="I321" s="109">
        <v>14300</v>
      </c>
      <c r="J321" s="109">
        <v>15400</v>
      </c>
      <c r="K321" s="109">
        <v>15550</v>
      </c>
      <c r="L321" s="104">
        <v>16350</v>
      </c>
      <c r="M321" s="104">
        <v>16650</v>
      </c>
      <c r="N321" s="104">
        <v>17000</v>
      </c>
      <c r="O321" s="104">
        <v>17100</v>
      </c>
      <c r="P321" s="104">
        <v>19700</v>
      </c>
      <c r="Q321" s="104">
        <v>20500</v>
      </c>
      <c r="R321" s="104">
        <v>20550</v>
      </c>
      <c r="S321" s="104">
        <v>21300</v>
      </c>
      <c r="T321" s="104">
        <v>21300</v>
      </c>
      <c r="U321" s="104">
        <v>22000</v>
      </c>
      <c r="V321" s="110">
        <v>23200</v>
      </c>
      <c r="W321" s="105">
        <v>23600</v>
      </c>
      <c r="X321" s="111">
        <v>24400</v>
      </c>
      <c r="Y321" s="111">
        <v>24750</v>
      </c>
      <c r="Z321" s="111">
        <v>24950</v>
      </c>
      <c r="AA321" s="111">
        <v>25200</v>
      </c>
      <c r="AB321" s="111">
        <v>25650</v>
      </c>
      <c r="AC321" s="112">
        <v>26250</v>
      </c>
      <c r="AD321" s="112">
        <v>26950</v>
      </c>
      <c r="AE321" s="112">
        <v>28350</v>
      </c>
      <c r="AF321" s="112">
        <v>28500</v>
      </c>
      <c r="AG321" s="112">
        <v>28600</v>
      </c>
      <c r="AH321" s="117"/>
    </row>
    <row r="322" spans="2:34" ht="15" x14ac:dyDescent="0.25">
      <c r="B322" s="113" t="s">
        <v>320</v>
      </c>
      <c r="C322" s="109">
        <v>16350</v>
      </c>
      <c r="D322" s="109">
        <v>16700</v>
      </c>
      <c r="E322" s="109">
        <v>17100</v>
      </c>
      <c r="F322" s="109">
        <v>17350</v>
      </c>
      <c r="G322" s="109">
        <v>17700</v>
      </c>
      <c r="H322" s="109">
        <v>17950</v>
      </c>
      <c r="I322" s="109">
        <v>17950</v>
      </c>
      <c r="J322" s="109">
        <v>17950</v>
      </c>
      <c r="K322" s="109">
        <v>18050</v>
      </c>
      <c r="L322" s="104">
        <v>18300</v>
      </c>
      <c r="M322" s="104">
        <v>18300</v>
      </c>
      <c r="N322" s="104">
        <v>20300</v>
      </c>
      <c r="O322" s="104">
        <v>20300</v>
      </c>
      <c r="P322" s="104">
        <v>21600</v>
      </c>
      <c r="Q322" s="104">
        <v>23650</v>
      </c>
      <c r="R322" s="104">
        <v>23650</v>
      </c>
      <c r="S322" s="104">
        <v>23650</v>
      </c>
      <c r="T322" s="104">
        <v>23650</v>
      </c>
      <c r="U322" s="104">
        <v>23650</v>
      </c>
      <c r="V322" s="110">
        <v>24500</v>
      </c>
      <c r="W322" s="105">
        <v>25400</v>
      </c>
      <c r="X322" s="111">
        <v>24450</v>
      </c>
      <c r="Y322" s="111">
        <v>24800</v>
      </c>
      <c r="Z322" s="111">
        <v>26000</v>
      </c>
      <c r="AA322" s="111">
        <v>26700</v>
      </c>
      <c r="AB322" s="111">
        <v>27200</v>
      </c>
      <c r="AC322" s="112">
        <v>26250</v>
      </c>
      <c r="AD322" s="112">
        <v>26950</v>
      </c>
      <c r="AE322" s="112">
        <v>28350</v>
      </c>
      <c r="AF322" s="112">
        <v>28500</v>
      </c>
      <c r="AG322" s="112">
        <v>29300</v>
      </c>
      <c r="AH322" s="117"/>
    </row>
    <row r="323" spans="2:34" ht="15" x14ac:dyDescent="0.25">
      <c r="B323" s="113" t="s">
        <v>321</v>
      </c>
      <c r="C323" s="109">
        <v>16350</v>
      </c>
      <c r="D323" s="109">
        <v>16700</v>
      </c>
      <c r="E323" s="109">
        <v>17100</v>
      </c>
      <c r="F323" s="109">
        <v>16750</v>
      </c>
      <c r="G323" s="109">
        <v>16400</v>
      </c>
      <c r="H323" s="109">
        <v>16650</v>
      </c>
      <c r="I323" s="109">
        <v>16650</v>
      </c>
      <c r="J323" s="109">
        <v>16750</v>
      </c>
      <c r="K323" s="109">
        <v>17150</v>
      </c>
      <c r="L323" s="104">
        <v>17400</v>
      </c>
      <c r="M323" s="104">
        <v>17400</v>
      </c>
      <c r="N323" s="104">
        <v>20400</v>
      </c>
      <c r="O323" s="104">
        <v>20750</v>
      </c>
      <c r="P323" s="104">
        <v>25350</v>
      </c>
      <c r="Q323" s="104">
        <v>26650</v>
      </c>
      <c r="R323" s="104">
        <v>26650</v>
      </c>
      <c r="S323" s="104">
        <v>26650</v>
      </c>
      <c r="T323" s="104">
        <v>26650</v>
      </c>
      <c r="U323" s="104">
        <v>26850</v>
      </c>
      <c r="V323" s="110">
        <v>28200</v>
      </c>
      <c r="W323" s="105">
        <v>28700</v>
      </c>
      <c r="X323" s="111">
        <v>30100</v>
      </c>
      <c r="Y323" s="111">
        <v>30700</v>
      </c>
      <c r="Z323" s="111">
        <v>30200</v>
      </c>
      <c r="AA323" s="111">
        <v>30700</v>
      </c>
      <c r="AB323" s="111">
        <v>32100</v>
      </c>
      <c r="AC323" s="112">
        <v>31600</v>
      </c>
      <c r="AD323" s="112">
        <v>32950</v>
      </c>
      <c r="AE323" s="112">
        <v>34600</v>
      </c>
      <c r="AF323" s="112">
        <v>37250</v>
      </c>
      <c r="AG323" s="112">
        <v>37750</v>
      </c>
      <c r="AH323" s="117"/>
    </row>
    <row r="324" spans="2:34" ht="15" x14ac:dyDescent="0.25">
      <c r="B324" s="113" t="s">
        <v>322</v>
      </c>
      <c r="C324" s="109">
        <v>12600</v>
      </c>
      <c r="D324" s="109">
        <v>13100</v>
      </c>
      <c r="E324" s="109">
        <v>13200</v>
      </c>
      <c r="F324" s="109">
        <v>13850</v>
      </c>
      <c r="G324" s="109">
        <v>14100</v>
      </c>
      <c r="H324" s="109">
        <v>14100</v>
      </c>
      <c r="I324" s="109">
        <v>14300</v>
      </c>
      <c r="J324" s="109">
        <v>15400</v>
      </c>
      <c r="K324" s="109">
        <v>15550</v>
      </c>
      <c r="L324" s="104">
        <v>16350</v>
      </c>
      <c r="M324" s="104">
        <v>16650</v>
      </c>
      <c r="N324" s="104">
        <v>17000</v>
      </c>
      <c r="O324" s="104">
        <v>17100</v>
      </c>
      <c r="P324" s="104">
        <v>19700</v>
      </c>
      <c r="Q324" s="104">
        <v>20500</v>
      </c>
      <c r="R324" s="104">
        <v>20550</v>
      </c>
      <c r="S324" s="104">
        <v>21300</v>
      </c>
      <c r="T324" s="104">
        <v>21300</v>
      </c>
      <c r="U324" s="104">
        <v>22000</v>
      </c>
      <c r="V324" s="110">
        <v>23200</v>
      </c>
      <c r="W324" s="105">
        <v>23600</v>
      </c>
      <c r="X324" s="111">
        <v>24400</v>
      </c>
      <c r="Y324" s="111">
        <v>24750</v>
      </c>
      <c r="Z324" s="111">
        <v>24950</v>
      </c>
      <c r="AA324" s="111">
        <v>25200</v>
      </c>
      <c r="AB324" s="111">
        <v>25650</v>
      </c>
      <c r="AC324" s="112">
        <v>26250</v>
      </c>
      <c r="AD324" s="112">
        <v>26950</v>
      </c>
      <c r="AE324" s="112">
        <v>28350</v>
      </c>
      <c r="AF324" s="112">
        <v>28500</v>
      </c>
      <c r="AG324" s="112">
        <v>28600</v>
      </c>
      <c r="AH324" s="117"/>
    </row>
    <row r="325" spans="2:34" ht="15" x14ac:dyDescent="0.25">
      <c r="B325" s="113" t="s">
        <v>323</v>
      </c>
      <c r="C325" s="109">
        <v>12600</v>
      </c>
      <c r="D325" s="109">
        <v>13100</v>
      </c>
      <c r="E325" s="109">
        <v>13200</v>
      </c>
      <c r="F325" s="109">
        <v>13850</v>
      </c>
      <c r="G325" s="109">
        <v>14100</v>
      </c>
      <c r="H325" s="109">
        <v>14100</v>
      </c>
      <c r="I325" s="109">
        <v>14300</v>
      </c>
      <c r="J325" s="109">
        <v>15400</v>
      </c>
      <c r="K325" s="109">
        <v>15550</v>
      </c>
      <c r="L325" s="104">
        <v>16350</v>
      </c>
      <c r="M325" s="104">
        <v>16650</v>
      </c>
      <c r="N325" s="104">
        <v>17000</v>
      </c>
      <c r="O325" s="104">
        <v>17100</v>
      </c>
      <c r="P325" s="104">
        <v>19700</v>
      </c>
      <c r="Q325" s="104">
        <v>20500</v>
      </c>
      <c r="R325" s="104">
        <v>20550</v>
      </c>
      <c r="S325" s="104">
        <v>21300</v>
      </c>
      <c r="T325" s="104">
        <v>21300</v>
      </c>
      <c r="U325" s="104">
        <v>22000</v>
      </c>
      <c r="V325" s="110">
        <v>23200</v>
      </c>
      <c r="W325" s="105">
        <v>23600</v>
      </c>
      <c r="X325" s="111">
        <v>24750</v>
      </c>
      <c r="Y325" s="111">
        <v>25650</v>
      </c>
      <c r="Z325" s="111">
        <v>25950</v>
      </c>
      <c r="AA325" s="111">
        <v>26850</v>
      </c>
      <c r="AB325" s="111">
        <v>26100</v>
      </c>
      <c r="AC325" s="112">
        <v>26250</v>
      </c>
      <c r="AD325" s="112">
        <v>26950</v>
      </c>
      <c r="AE325" s="112">
        <v>28350</v>
      </c>
      <c r="AF325" s="112">
        <v>28500</v>
      </c>
      <c r="AG325" s="112">
        <v>28600</v>
      </c>
      <c r="AH325" s="117"/>
    </row>
    <row r="326" spans="2:34" ht="15" x14ac:dyDescent="0.25">
      <c r="B326" s="113" t="s">
        <v>324</v>
      </c>
      <c r="C326" s="109">
        <v>12600</v>
      </c>
      <c r="D326" s="109">
        <v>13100</v>
      </c>
      <c r="E326" s="109">
        <v>13200</v>
      </c>
      <c r="F326" s="109">
        <v>13850</v>
      </c>
      <c r="G326" s="109">
        <v>14100</v>
      </c>
      <c r="H326" s="109">
        <v>14100</v>
      </c>
      <c r="I326" s="109">
        <v>14300</v>
      </c>
      <c r="J326" s="109">
        <v>15400</v>
      </c>
      <c r="K326" s="109">
        <v>15550</v>
      </c>
      <c r="L326" s="104">
        <v>16350</v>
      </c>
      <c r="M326" s="104">
        <v>16650</v>
      </c>
      <c r="N326" s="104">
        <v>17000</v>
      </c>
      <c r="O326" s="104">
        <v>17100</v>
      </c>
      <c r="P326" s="104">
        <v>19700</v>
      </c>
      <c r="Q326" s="104">
        <v>20500</v>
      </c>
      <c r="R326" s="104">
        <v>20550</v>
      </c>
      <c r="S326" s="104">
        <v>20550</v>
      </c>
      <c r="T326" s="104">
        <v>20550</v>
      </c>
      <c r="U326" s="104">
        <v>21000</v>
      </c>
      <c r="V326" s="110">
        <v>21750</v>
      </c>
      <c r="W326" s="105">
        <v>22050</v>
      </c>
      <c r="X326" s="111">
        <v>23100</v>
      </c>
      <c r="Y326" s="111">
        <v>23400</v>
      </c>
      <c r="Z326" s="111">
        <v>23150</v>
      </c>
      <c r="AA326" s="111">
        <v>23250</v>
      </c>
      <c r="AB326" s="111">
        <v>23400</v>
      </c>
      <c r="AC326" s="112">
        <v>22800</v>
      </c>
      <c r="AD326" s="112">
        <v>24350</v>
      </c>
      <c r="AE326" s="112">
        <v>27100</v>
      </c>
      <c r="AF326" s="112">
        <v>28500</v>
      </c>
      <c r="AG326" s="112">
        <v>28600</v>
      </c>
      <c r="AH326" s="117"/>
    </row>
    <row r="327" spans="2:34" ht="15" x14ac:dyDescent="0.25">
      <c r="B327" s="113" t="s">
        <v>325</v>
      </c>
      <c r="C327" s="109">
        <v>12700</v>
      </c>
      <c r="D327" s="109">
        <v>13250</v>
      </c>
      <c r="E327" s="109">
        <v>13900</v>
      </c>
      <c r="F327" s="109">
        <v>15200</v>
      </c>
      <c r="G327" s="109">
        <v>15250</v>
      </c>
      <c r="H327" s="109">
        <v>15450</v>
      </c>
      <c r="I327" s="109">
        <v>15450</v>
      </c>
      <c r="J327" s="109">
        <v>16400</v>
      </c>
      <c r="K327" s="109">
        <v>16750</v>
      </c>
      <c r="L327" s="104">
        <v>17000</v>
      </c>
      <c r="M327" s="104">
        <v>17000</v>
      </c>
      <c r="N327" s="104">
        <v>19600</v>
      </c>
      <c r="O327" s="104">
        <v>19600</v>
      </c>
      <c r="P327" s="104">
        <v>20650</v>
      </c>
      <c r="Q327" s="104">
        <v>21800</v>
      </c>
      <c r="R327" s="104">
        <v>21800</v>
      </c>
      <c r="S327" s="104">
        <v>21900</v>
      </c>
      <c r="T327" s="104">
        <v>21900</v>
      </c>
      <c r="U327" s="104">
        <v>22500</v>
      </c>
      <c r="V327" s="110">
        <v>23700</v>
      </c>
      <c r="W327" s="105">
        <v>24500</v>
      </c>
      <c r="X327" s="111">
        <v>24800</v>
      </c>
      <c r="Y327" s="111">
        <v>25150</v>
      </c>
      <c r="Z327" s="111">
        <v>26400</v>
      </c>
      <c r="AA327" s="111">
        <v>27000</v>
      </c>
      <c r="AB327" s="111">
        <v>28050</v>
      </c>
      <c r="AC327" s="112">
        <v>27450</v>
      </c>
      <c r="AD327" s="112">
        <v>28000</v>
      </c>
      <c r="AE327" s="112">
        <v>29100</v>
      </c>
      <c r="AF327" s="112">
        <v>29900</v>
      </c>
      <c r="AG327" s="112">
        <v>30800</v>
      </c>
      <c r="AH327" s="117"/>
    </row>
    <row r="328" spans="2:34" ht="15" x14ac:dyDescent="0.25">
      <c r="B328" s="113" t="s">
        <v>326</v>
      </c>
      <c r="C328" s="109">
        <v>17000</v>
      </c>
      <c r="D328" s="109">
        <v>17250</v>
      </c>
      <c r="E328" s="109">
        <v>17250</v>
      </c>
      <c r="F328" s="109">
        <v>18650</v>
      </c>
      <c r="G328" s="109">
        <v>18650</v>
      </c>
      <c r="H328" s="109">
        <v>18700</v>
      </c>
      <c r="I328" s="109">
        <v>19150</v>
      </c>
      <c r="J328" s="109">
        <v>20400</v>
      </c>
      <c r="K328" s="109">
        <v>20650</v>
      </c>
      <c r="L328" s="104">
        <v>21650</v>
      </c>
      <c r="M328" s="104">
        <v>22050</v>
      </c>
      <c r="N328" s="104">
        <v>22700</v>
      </c>
      <c r="O328" s="104">
        <v>23000</v>
      </c>
      <c r="P328" s="104">
        <v>25550</v>
      </c>
      <c r="Q328" s="104">
        <v>26050</v>
      </c>
      <c r="R328" s="104">
        <v>26300</v>
      </c>
      <c r="S328" s="104">
        <v>26950</v>
      </c>
      <c r="T328" s="104">
        <v>26950</v>
      </c>
      <c r="U328" s="104">
        <v>27650</v>
      </c>
      <c r="V328" s="110">
        <v>29250</v>
      </c>
      <c r="W328" s="105">
        <v>29700</v>
      </c>
      <c r="X328" s="111">
        <v>30300</v>
      </c>
      <c r="Y328" s="111">
        <v>30750</v>
      </c>
      <c r="Z328" s="111">
        <v>30000</v>
      </c>
      <c r="AA328" s="111">
        <v>30700</v>
      </c>
      <c r="AB328" s="111">
        <v>32250</v>
      </c>
      <c r="AC328" s="112">
        <v>32200</v>
      </c>
      <c r="AD328" s="112">
        <v>33650</v>
      </c>
      <c r="AE328" s="112">
        <v>34700</v>
      </c>
      <c r="AF328" s="112">
        <v>36900</v>
      </c>
      <c r="AG328" s="112">
        <v>37200</v>
      </c>
      <c r="AH328" s="117"/>
    </row>
    <row r="329" spans="2:34" ht="15" x14ac:dyDescent="0.25">
      <c r="B329" s="113" t="s">
        <v>327</v>
      </c>
      <c r="C329" s="109">
        <v>12800</v>
      </c>
      <c r="D329" s="109">
        <v>13250</v>
      </c>
      <c r="E329" s="109">
        <v>13250</v>
      </c>
      <c r="F329" s="109">
        <v>14800</v>
      </c>
      <c r="G329" s="109">
        <v>15150</v>
      </c>
      <c r="H329" s="109">
        <v>15250</v>
      </c>
      <c r="I329" s="109">
        <v>15450</v>
      </c>
      <c r="J329" s="109">
        <v>15450</v>
      </c>
      <c r="K329" s="109">
        <v>15550</v>
      </c>
      <c r="L329" s="104">
        <v>16400</v>
      </c>
      <c r="M329" s="104">
        <v>16900</v>
      </c>
      <c r="N329" s="104">
        <v>17300</v>
      </c>
      <c r="O329" s="104">
        <v>17300</v>
      </c>
      <c r="P329" s="104">
        <v>23550</v>
      </c>
      <c r="Q329" s="104">
        <v>24550</v>
      </c>
      <c r="R329" s="104">
        <v>24550</v>
      </c>
      <c r="S329" s="104">
        <v>24550</v>
      </c>
      <c r="T329" s="104">
        <v>24550</v>
      </c>
      <c r="U329" s="104">
        <v>24550</v>
      </c>
      <c r="V329" s="110">
        <v>24950</v>
      </c>
      <c r="W329" s="105">
        <v>25400</v>
      </c>
      <c r="X329" s="111">
        <v>25850</v>
      </c>
      <c r="Y329" s="111">
        <v>26200</v>
      </c>
      <c r="Z329" s="111">
        <v>26200</v>
      </c>
      <c r="AA329" s="111">
        <v>26700</v>
      </c>
      <c r="AB329" s="111">
        <v>26550</v>
      </c>
      <c r="AC329" s="112">
        <v>26250</v>
      </c>
      <c r="AD329" s="112">
        <v>27700</v>
      </c>
      <c r="AE329" s="112">
        <v>28350</v>
      </c>
      <c r="AF329" s="112">
        <v>28500</v>
      </c>
      <c r="AG329" s="112">
        <v>30100</v>
      </c>
      <c r="AH329" s="117"/>
    </row>
    <row r="330" spans="2:34" ht="15" x14ac:dyDescent="0.25">
      <c r="B330" s="113" t="s">
        <v>328</v>
      </c>
      <c r="C330" s="109">
        <v>17000</v>
      </c>
      <c r="D330" s="109">
        <v>17250</v>
      </c>
      <c r="E330" s="109">
        <v>17250</v>
      </c>
      <c r="F330" s="109">
        <v>18650</v>
      </c>
      <c r="G330" s="109">
        <v>18650</v>
      </c>
      <c r="H330" s="109">
        <v>18700</v>
      </c>
      <c r="I330" s="109">
        <v>19150</v>
      </c>
      <c r="J330" s="109">
        <v>20400</v>
      </c>
      <c r="K330" s="109">
        <v>20650</v>
      </c>
      <c r="L330" s="104">
        <v>21650</v>
      </c>
      <c r="M330" s="104">
        <v>22050</v>
      </c>
      <c r="N330" s="104">
        <v>22700</v>
      </c>
      <c r="O330" s="104">
        <v>23000</v>
      </c>
      <c r="P330" s="104">
        <v>25550</v>
      </c>
      <c r="Q330" s="104">
        <v>26050</v>
      </c>
      <c r="R330" s="104">
        <v>26300</v>
      </c>
      <c r="S330" s="104">
        <v>26950</v>
      </c>
      <c r="T330" s="104">
        <v>26950</v>
      </c>
      <c r="U330" s="104">
        <v>27650</v>
      </c>
      <c r="V330" s="110">
        <v>29250</v>
      </c>
      <c r="W330" s="105">
        <v>29700</v>
      </c>
      <c r="X330" s="111">
        <v>30300</v>
      </c>
      <c r="Y330" s="111">
        <v>30750</v>
      </c>
      <c r="Z330" s="111">
        <v>30000</v>
      </c>
      <c r="AA330" s="111">
        <v>30700</v>
      </c>
      <c r="AB330" s="111">
        <v>32250</v>
      </c>
      <c r="AC330" s="112">
        <v>32200</v>
      </c>
      <c r="AD330" s="112">
        <v>33650</v>
      </c>
      <c r="AE330" s="112">
        <v>34700</v>
      </c>
      <c r="AF330" s="112">
        <v>36900</v>
      </c>
      <c r="AG330" s="112">
        <v>37200</v>
      </c>
      <c r="AH330" s="117"/>
    </row>
    <row r="331" spans="2:34" ht="15" x14ac:dyDescent="0.25">
      <c r="B331" s="113" t="s">
        <v>329</v>
      </c>
      <c r="C331" s="109">
        <v>12600</v>
      </c>
      <c r="D331" s="109">
        <v>13100</v>
      </c>
      <c r="E331" s="109">
        <v>13200</v>
      </c>
      <c r="F331" s="109">
        <v>13850</v>
      </c>
      <c r="G331" s="109">
        <v>14100</v>
      </c>
      <c r="H331" s="109">
        <v>14100</v>
      </c>
      <c r="I331" s="109">
        <v>14300</v>
      </c>
      <c r="J331" s="109">
        <v>15400</v>
      </c>
      <c r="K331" s="109">
        <v>15550</v>
      </c>
      <c r="L331" s="104">
        <v>16350</v>
      </c>
      <c r="M331" s="104">
        <v>16650</v>
      </c>
      <c r="N331" s="104">
        <v>17000</v>
      </c>
      <c r="O331" s="104">
        <v>17100</v>
      </c>
      <c r="P331" s="104">
        <v>19700</v>
      </c>
      <c r="Q331" s="104">
        <v>20500</v>
      </c>
      <c r="R331" s="104">
        <v>20550</v>
      </c>
      <c r="S331" s="104">
        <v>21300</v>
      </c>
      <c r="T331" s="104">
        <v>21300</v>
      </c>
      <c r="U331" s="104">
        <v>22000</v>
      </c>
      <c r="V331" s="110">
        <v>23200</v>
      </c>
      <c r="W331" s="105">
        <v>23600</v>
      </c>
      <c r="X331" s="111">
        <v>24400</v>
      </c>
      <c r="Y331" s="111">
        <v>24750</v>
      </c>
      <c r="Z331" s="111">
        <v>24950</v>
      </c>
      <c r="AA331" s="111">
        <v>25200</v>
      </c>
      <c r="AB331" s="111">
        <v>25650</v>
      </c>
      <c r="AC331" s="112">
        <v>26250</v>
      </c>
      <c r="AD331" s="112">
        <v>26950</v>
      </c>
      <c r="AE331" s="112">
        <v>28350</v>
      </c>
      <c r="AF331" s="112">
        <v>28500</v>
      </c>
      <c r="AG331" s="112">
        <v>28600</v>
      </c>
      <c r="AH331" s="117"/>
    </row>
    <row r="332" spans="2:34" ht="15" x14ac:dyDescent="0.25">
      <c r="B332" s="113" t="s">
        <v>330</v>
      </c>
      <c r="C332" s="109">
        <v>12600</v>
      </c>
      <c r="D332" s="109">
        <v>13100</v>
      </c>
      <c r="E332" s="109">
        <v>13200</v>
      </c>
      <c r="F332" s="109">
        <v>13850</v>
      </c>
      <c r="G332" s="109">
        <v>14100</v>
      </c>
      <c r="H332" s="109">
        <v>14100</v>
      </c>
      <c r="I332" s="109">
        <v>14300</v>
      </c>
      <c r="J332" s="109">
        <v>15400</v>
      </c>
      <c r="K332" s="109">
        <v>15550</v>
      </c>
      <c r="L332" s="104">
        <v>16350</v>
      </c>
      <c r="M332" s="104">
        <v>16650</v>
      </c>
      <c r="N332" s="104">
        <v>17000</v>
      </c>
      <c r="O332" s="104">
        <v>17100</v>
      </c>
      <c r="P332" s="104">
        <v>19700</v>
      </c>
      <c r="Q332" s="104">
        <v>20500</v>
      </c>
      <c r="R332" s="104">
        <v>20550</v>
      </c>
      <c r="S332" s="104">
        <v>21300</v>
      </c>
      <c r="T332" s="104">
        <v>21300</v>
      </c>
      <c r="U332" s="104">
        <v>22000</v>
      </c>
      <c r="V332" s="110">
        <v>23200</v>
      </c>
      <c r="W332" s="105">
        <v>23600</v>
      </c>
      <c r="X332" s="111">
        <v>24400</v>
      </c>
      <c r="Y332" s="111">
        <v>24750</v>
      </c>
      <c r="Z332" s="111">
        <v>24950</v>
      </c>
      <c r="AA332" s="111">
        <v>25200</v>
      </c>
      <c r="AB332" s="111">
        <v>25650</v>
      </c>
      <c r="AC332" s="112">
        <v>26250</v>
      </c>
      <c r="AD332" s="112">
        <v>26950</v>
      </c>
      <c r="AE332" s="112">
        <v>28350</v>
      </c>
      <c r="AF332" s="112">
        <v>28500</v>
      </c>
      <c r="AG332" s="112">
        <v>28600</v>
      </c>
      <c r="AH332" s="117"/>
    </row>
    <row r="333" spans="2:34" ht="15" x14ac:dyDescent="0.25">
      <c r="B333" s="113" t="s">
        <v>331</v>
      </c>
      <c r="C333" s="109">
        <v>13200</v>
      </c>
      <c r="D333" s="109">
        <v>13650</v>
      </c>
      <c r="E333" s="109">
        <v>13650</v>
      </c>
      <c r="F333" s="109">
        <v>16300</v>
      </c>
      <c r="G333" s="109">
        <v>16100</v>
      </c>
      <c r="H333" s="109">
        <v>16300</v>
      </c>
      <c r="I333" s="109">
        <v>16300</v>
      </c>
      <c r="J333" s="109">
        <v>16400</v>
      </c>
      <c r="K333" s="109">
        <v>16750</v>
      </c>
      <c r="L333" s="104">
        <v>17000</v>
      </c>
      <c r="M333" s="104">
        <v>17000</v>
      </c>
      <c r="N333" s="104">
        <v>19950</v>
      </c>
      <c r="O333" s="104">
        <v>19950</v>
      </c>
      <c r="P333" s="104">
        <v>21450</v>
      </c>
      <c r="Q333" s="104">
        <v>22450</v>
      </c>
      <c r="R333" s="104">
        <v>22450</v>
      </c>
      <c r="S333" s="104">
        <v>22450</v>
      </c>
      <c r="T333" s="104">
        <v>22450</v>
      </c>
      <c r="U333" s="104">
        <v>23000</v>
      </c>
      <c r="V333" s="110">
        <v>24050</v>
      </c>
      <c r="W333" s="105">
        <v>24500</v>
      </c>
      <c r="X333" s="111">
        <v>25700</v>
      </c>
      <c r="Y333" s="111">
        <v>26950</v>
      </c>
      <c r="Z333" s="111">
        <v>28250</v>
      </c>
      <c r="AA333" s="111">
        <v>29450</v>
      </c>
      <c r="AB333" s="111">
        <v>29150</v>
      </c>
      <c r="AC333" s="112">
        <v>30600</v>
      </c>
      <c r="AD333" s="112">
        <v>30700</v>
      </c>
      <c r="AE333" s="112">
        <v>33600</v>
      </c>
      <c r="AF333" s="112">
        <v>33350</v>
      </c>
      <c r="AG333" s="112">
        <v>34000</v>
      </c>
      <c r="AH333" s="117"/>
    </row>
    <row r="334" spans="2:34" ht="15" x14ac:dyDescent="0.25">
      <c r="B334" s="113" t="s">
        <v>332</v>
      </c>
      <c r="C334" s="109">
        <v>12600</v>
      </c>
      <c r="D334" s="109">
        <v>13100</v>
      </c>
      <c r="E334" s="109">
        <v>13200</v>
      </c>
      <c r="F334" s="109">
        <v>13850</v>
      </c>
      <c r="G334" s="109">
        <v>14100</v>
      </c>
      <c r="H334" s="109">
        <v>14100</v>
      </c>
      <c r="I334" s="109">
        <v>14300</v>
      </c>
      <c r="J334" s="109">
        <v>15400</v>
      </c>
      <c r="K334" s="109">
        <v>15550</v>
      </c>
      <c r="L334" s="104">
        <v>16350</v>
      </c>
      <c r="M334" s="104">
        <v>16650</v>
      </c>
      <c r="N334" s="104">
        <v>17000</v>
      </c>
      <c r="O334" s="104">
        <v>17100</v>
      </c>
      <c r="P334" s="104">
        <v>19700</v>
      </c>
      <c r="Q334" s="104">
        <v>20500</v>
      </c>
      <c r="R334" s="104">
        <v>20550</v>
      </c>
      <c r="S334" s="104">
        <v>21300</v>
      </c>
      <c r="T334" s="104">
        <v>21300</v>
      </c>
      <c r="U334" s="104">
        <v>22000</v>
      </c>
      <c r="V334" s="110">
        <v>23200</v>
      </c>
      <c r="W334" s="105">
        <v>23600</v>
      </c>
      <c r="X334" s="111">
        <v>24400</v>
      </c>
      <c r="Y334" s="111">
        <v>24750</v>
      </c>
      <c r="Z334" s="111">
        <v>25700</v>
      </c>
      <c r="AA334" s="111">
        <v>25200</v>
      </c>
      <c r="AB334" s="111">
        <v>25950</v>
      </c>
      <c r="AC334" s="112">
        <v>26250</v>
      </c>
      <c r="AD334" s="112">
        <v>26950</v>
      </c>
      <c r="AE334" s="112">
        <v>28350</v>
      </c>
      <c r="AF334" s="112">
        <v>28500</v>
      </c>
      <c r="AG334" s="112">
        <v>28600</v>
      </c>
      <c r="AH334" s="117"/>
    </row>
    <row r="335" spans="2:34" ht="15" x14ac:dyDescent="0.25">
      <c r="B335" s="113" t="s">
        <v>333</v>
      </c>
      <c r="C335" s="109">
        <v>13950</v>
      </c>
      <c r="D335" s="109">
        <v>14000</v>
      </c>
      <c r="E335" s="109">
        <v>14000</v>
      </c>
      <c r="F335" s="109">
        <v>14400</v>
      </c>
      <c r="G335" s="109">
        <v>14400</v>
      </c>
      <c r="H335" s="109">
        <v>14400</v>
      </c>
      <c r="I335" s="109">
        <v>14450</v>
      </c>
      <c r="J335" s="109">
        <v>15750</v>
      </c>
      <c r="K335" s="109">
        <v>15550</v>
      </c>
      <c r="L335" s="104">
        <v>16350</v>
      </c>
      <c r="M335" s="104">
        <v>17850</v>
      </c>
      <c r="N335" s="104">
        <v>18650</v>
      </c>
      <c r="O335" s="104">
        <v>18650</v>
      </c>
      <c r="P335" s="104">
        <v>20250</v>
      </c>
      <c r="Q335" s="104">
        <v>21700</v>
      </c>
      <c r="R335" s="104">
        <v>21700</v>
      </c>
      <c r="S335" s="104">
        <v>22300</v>
      </c>
      <c r="T335" s="104">
        <v>22300</v>
      </c>
      <c r="U335" s="104">
        <v>22800</v>
      </c>
      <c r="V335" s="110">
        <v>24300</v>
      </c>
      <c r="W335" s="105">
        <v>24850</v>
      </c>
      <c r="X335" s="111">
        <v>25100</v>
      </c>
      <c r="Y335" s="111">
        <v>25450</v>
      </c>
      <c r="Z335" s="111">
        <v>26700</v>
      </c>
      <c r="AA335" s="111">
        <v>27300</v>
      </c>
      <c r="AB335" s="111">
        <v>27250</v>
      </c>
      <c r="AC335" s="112">
        <v>27050</v>
      </c>
      <c r="AD335" s="112">
        <v>27250</v>
      </c>
      <c r="AE335" s="112">
        <v>28350</v>
      </c>
      <c r="AF335" s="112">
        <v>28500</v>
      </c>
      <c r="AG335" s="112">
        <v>29600</v>
      </c>
      <c r="AH335" s="117"/>
    </row>
    <row r="336" spans="2:34" ht="15" x14ac:dyDescent="0.25">
      <c r="B336" s="113" t="s">
        <v>334</v>
      </c>
      <c r="C336" s="109">
        <v>12600</v>
      </c>
      <c r="D336" s="109">
        <v>13100</v>
      </c>
      <c r="E336" s="109">
        <v>13200</v>
      </c>
      <c r="F336" s="109">
        <v>13850</v>
      </c>
      <c r="G336" s="109">
        <v>14100</v>
      </c>
      <c r="H336" s="109">
        <v>14100</v>
      </c>
      <c r="I336" s="109">
        <v>14300</v>
      </c>
      <c r="J336" s="109">
        <v>15400</v>
      </c>
      <c r="K336" s="109">
        <v>15550</v>
      </c>
      <c r="L336" s="104">
        <v>16350</v>
      </c>
      <c r="M336" s="104">
        <v>16650</v>
      </c>
      <c r="N336" s="104">
        <v>17000</v>
      </c>
      <c r="O336" s="104">
        <v>17100</v>
      </c>
      <c r="P336" s="104">
        <v>20750</v>
      </c>
      <c r="Q336" s="104">
        <v>21750</v>
      </c>
      <c r="R336" s="104">
        <v>21750</v>
      </c>
      <c r="S336" s="104">
        <v>22300</v>
      </c>
      <c r="T336" s="104">
        <v>22300</v>
      </c>
      <c r="U336" s="104">
        <v>22650</v>
      </c>
      <c r="V336" s="110">
        <v>24350</v>
      </c>
      <c r="W336" s="105">
        <v>24800</v>
      </c>
      <c r="X336" s="111">
        <v>26000</v>
      </c>
      <c r="Y336" s="111">
        <v>26650</v>
      </c>
      <c r="Z336" s="111">
        <v>25350</v>
      </c>
      <c r="AA336" s="111">
        <v>25200</v>
      </c>
      <c r="AB336" s="111">
        <v>26650</v>
      </c>
      <c r="AC336" s="112">
        <v>27350</v>
      </c>
      <c r="AD336" s="112">
        <v>29250</v>
      </c>
      <c r="AE336" s="112">
        <v>30600</v>
      </c>
      <c r="AF336" s="112">
        <v>32850</v>
      </c>
      <c r="AG336" s="112">
        <v>32650</v>
      </c>
      <c r="AH336" s="117"/>
    </row>
    <row r="337" spans="2:34" ht="15" x14ac:dyDescent="0.25">
      <c r="B337" s="113" t="s">
        <v>335</v>
      </c>
      <c r="C337" s="109">
        <v>13200</v>
      </c>
      <c r="D337" s="109">
        <v>13300</v>
      </c>
      <c r="E337" s="109">
        <v>13300</v>
      </c>
      <c r="F337" s="109">
        <v>14500</v>
      </c>
      <c r="G337" s="109">
        <v>14550</v>
      </c>
      <c r="H337" s="109">
        <v>14600</v>
      </c>
      <c r="I337" s="109">
        <v>14750</v>
      </c>
      <c r="J337" s="109">
        <v>15900</v>
      </c>
      <c r="K337" s="109">
        <v>16050</v>
      </c>
      <c r="L337" s="104">
        <v>17000</v>
      </c>
      <c r="M337" s="104">
        <v>17000</v>
      </c>
      <c r="N337" s="104">
        <v>17300</v>
      </c>
      <c r="O337" s="104">
        <v>17950</v>
      </c>
      <c r="P337" s="104">
        <v>19700</v>
      </c>
      <c r="Q337" s="104">
        <v>20500</v>
      </c>
      <c r="R337" s="104">
        <v>20550</v>
      </c>
      <c r="S337" s="104">
        <v>21300</v>
      </c>
      <c r="T337" s="104">
        <v>21300</v>
      </c>
      <c r="U337" s="104">
        <v>22200</v>
      </c>
      <c r="V337" s="110">
        <v>23200</v>
      </c>
      <c r="W337" s="105">
        <v>23600</v>
      </c>
      <c r="X337" s="111">
        <v>24400</v>
      </c>
      <c r="Y337" s="111">
        <v>24750</v>
      </c>
      <c r="Z337" s="111">
        <v>24950</v>
      </c>
      <c r="AA337" s="111">
        <v>25200</v>
      </c>
      <c r="AB337" s="111">
        <v>25650</v>
      </c>
      <c r="AC337" s="112">
        <v>26250</v>
      </c>
      <c r="AD337" s="112">
        <v>26950</v>
      </c>
      <c r="AE337" s="112">
        <v>28350</v>
      </c>
      <c r="AF337" s="112">
        <v>28500</v>
      </c>
      <c r="AG337" s="112">
        <v>28600</v>
      </c>
      <c r="AH337" s="117"/>
    </row>
    <row r="338" spans="2:34" ht="15" x14ac:dyDescent="0.25">
      <c r="B338" s="113" t="s">
        <v>336</v>
      </c>
      <c r="C338" s="109">
        <v>14900</v>
      </c>
      <c r="D338" s="109">
        <v>15250</v>
      </c>
      <c r="E338" s="109">
        <v>15600</v>
      </c>
      <c r="F338" s="109">
        <v>17050</v>
      </c>
      <c r="G338" s="109">
        <v>14900</v>
      </c>
      <c r="H338" s="109">
        <v>15050</v>
      </c>
      <c r="I338" s="109">
        <v>16250</v>
      </c>
      <c r="J338" s="109">
        <v>16400</v>
      </c>
      <c r="K338" s="109">
        <v>16750</v>
      </c>
      <c r="L338" s="104">
        <v>17000</v>
      </c>
      <c r="M338" s="104">
        <v>17000</v>
      </c>
      <c r="N338" s="104">
        <v>21400</v>
      </c>
      <c r="O338" s="104">
        <v>23200</v>
      </c>
      <c r="P338" s="104">
        <v>23200</v>
      </c>
      <c r="Q338" s="104">
        <v>23200</v>
      </c>
      <c r="R338" s="104">
        <v>23200</v>
      </c>
      <c r="S338" s="104">
        <v>23600</v>
      </c>
      <c r="T338" s="104">
        <v>23850</v>
      </c>
      <c r="U338" s="104">
        <v>24450</v>
      </c>
      <c r="V338" s="110">
        <v>26200</v>
      </c>
      <c r="W338" s="105">
        <v>26700</v>
      </c>
      <c r="X338" s="111">
        <v>25800</v>
      </c>
      <c r="Y338" s="111">
        <v>26150</v>
      </c>
      <c r="Z338" s="111">
        <v>27250</v>
      </c>
      <c r="AA338" s="111">
        <v>26600</v>
      </c>
      <c r="AB338" s="111">
        <v>28150</v>
      </c>
      <c r="AC338" s="112">
        <v>28250</v>
      </c>
      <c r="AD338" s="112">
        <v>29150</v>
      </c>
      <c r="AE338" s="112">
        <v>31850</v>
      </c>
      <c r="AF338" s="112">
        <v>33200</v>
      </c>
      <c r="AG338" s="112">
        <v>34000</v>
      </c>
      <c r="AH338" s="117"/>
    </row>
    <row r="339" spans="2:34" ht="15" x14ac:dyDescent="0.25">
      <c r="B339" s="113" t="s">
        <v>337</v>
      </c>
      <c r="C339" s="109">
        <v>12650</v>
      </c>
      <c r="D339" s="109">
        <v>13100</v>
      </c>
      <c r="E339" s="109">
        <v>13200</v>
      </c>
      <c r="F339" s="109">
        <v>13850</v>
      </c>
      <c r="G339" s="109">
        <v>14100</v>
      </c>
      <c r="H339" s="109">
        <v>14100</v>
      </c>
      <c r="I339" s="109">
        <v>14300</v>
      </c>
      <c r="J339" s="109">
        <v>15400</v>
      </c>
      <c r="K339" s="109">
        <v>15550</v>
      </c>
      <c r="L339" s="104">
        <v>16400</v>
      </c>
      <c r="M339" s="104">
        <v>16650</v>
      </c>
      <c r="N339" s="104">
        <v>17000</v>
      </c>
      <c r="O339" s="104">
        <v>17100</v>
      </c>
      <c r="P339" s="104">
        <v>20950</v>
      </c>
      <c r="Q339" s="104">
        <v>21750</v>
      </c>
      <c r="R339" s="104">
        <v>21750</v>
      </c>
      <c r="S339" s="104">
        <v>21750</v>
      </c>
      <c r="T339" s="104">
        <v>21750</v>
      </c>
      <c r="U339" s="104">
        <v>22550</v>
      </c>
      <c r="V339" s="110">
        <v>23700</v>
      </c>
      <c r="W339" s="105">
        <v>24150</v>
      </c>
      <c r="X339" s="111">
        <v>24550</v>
      </c>
      <c r="Y339" s="111">
        <v>24850</v>
      </c>
      <c r="Z339" s="111">
        <v>25900</v>
      </c>
      <c r="AA339" s="111">
        <v>26100</v>
      </c>
      <c r="AB339" s="111">
        <v>25650</v>
      </c>
      <c r="AC339" s="112">
        <v>26250</v>
      </c>
      <c r="AD339" s="112">
        <v>26950</v>
      </c>
      <c r="AE339" s="112">
        <v>28350</v>
      </c>
      <c r="AF339" s="112">
        <v>28500</v>
      </c>
      <c r="AG339" s="112">
        <v>28600</v>
      </c>
      <c r="AH339" s="117"/>
    </row>
    <row r="340" spans="2:34" ht="15" x14ac:dyDescent="0.25">
      <c r="B340" s="113" t="s">
        <v>338</v>
      </c>
      <c r="C340" s="109">
        <v>12600</v>
      </c>
      <c r="D340" s="109">
        <v>13100</v>
      </c>
      <c r="E340" s="109">
        <v>13200</v>
      </c>
      <c r="F340" s="109">
        <v>13850</v>
      </c>
      <c r="G340" s="109">
        <v>14100</v>
      </c>
      <c r="H340" s="109">
        <v>14100</v>
      </c>
      <c r="I340" s="109">
        <v>14300</v>
      </c>
      <c r="J340" s="109">
        <v>15400</v>
      </c>
      <c r="K340" s="109">
        <v>15550</v>
      </c>
      <c r="L340" s="104">
        <v>16350</v>
      </c>
      <c r="M340" s="104">
        <v>16650</v>
      </c>
      <c r="N340" s="104">
        <v>17000</v>
      </c>
      <c r="O340" s="104">
        <v>17100</v>
      </c>
      <c r="P340" s="104">
        <v>19700</v>
      </c>
      <c r="Q340" s="104">
        <v>20500</v>
      </c>
      <c r="R340" s="104">
        <v>20550</v>
      </c>
      <c r="S340" s="104">
        <v>21300</v>
      </c>
      <c r="T340" s="104">
        <v>21300</v>
      </c>
      <c r="U340" s="104">
        <v>22000</v>
      </c>
      <c r="V340" s="110">
        <v>23200</v>
      </c>
      <c r="W340" s="105">
        <v>23600</v>
      </c>
      <c r="X340" s="111">
        <v>24400</v>
      </c>
      <c r="Y340" s="111">
        <v>24750</v>
      </c>
      <c r="Z340" s="111">
        <v>24950</v>
      </c>
      <c r="AA340" s="111">
        <v>25200</v>
      </c>
      <c r="AB340" s="111">
        <v>25650</v>
      </c>
      <c r="AC340" s="112">
        <v>26250</v>
      </c>
      <c r="AD340" s="112">
        <v>26950</v>
      </c>
      <c r="AE340" s="112">
        <v>28350</v>
      </c>
      <c r="AF340" s="112">
        <v>28500</v>
      </c>
      <c r="AG340" s="112">
        <v>28600</v>
      </c>
      <c r="AH340" s="117"/>
    </row>
    <row r="341" spans="2:34" ht="15" x14ac:dyDescent="0.25">
      <c r="B341" s="113" t="s">
        <v>339</v>
      </c>
      <c r="C341" s="109">
        <v>17000</v>
      </c>
      <c r="D341" s="109">
        <v>17250</v>
      </c>
      <c r="E341" s="109">
        <v>17250</v>
      </c>
      <c r="F341" s="109">
        <v>18650</v>
      </c>
      <c r="G341" s="109">
        <v>18650</v>
      </c>
      <c r="H341" s="109">
        <v>18700</v>
      </c>
      <c r="I341" s="109">
        <v>19150</v>
      </c>
      <c r="J341" s="109">
        <v>20400</v>
      </c>
      <c r="K341" s="109">
        <v>20650</v>
      </c>
      <c r="L341" s="104">
        <v>21650</v>
      </c>
      <c r="M341" s="104">
        <v>22050</v>
      </c>
      <c r="N341" s="104">
        <v>22700</v>
      </c>
      <c r="O341" s="104">
        <v>23000</v>
      </c>
      <c r="P341" s="104">
        <v>25550</v>
      </c>
      <c r="Q341" s="104">
        <v>26050</v>
      </c>
      <c r="R341" s="104">
        <v>26300</v>
      </c>
      <c r="S341" s="104">
        <v>26950</v>
      </c>
      <c r="T341" s="104">
        <v>26950</v>
      </c>
      <c r="U341" s="104">
        <v>27650</v>
      </c>
      <c r="V341" s="110">
        <v>29250</v>
      </c>
      <c r="W341" s="105">
        <v>29700</v>
      </c>
      <c r="X341" s="111">
        <v>30300</v>
      </c>
      <c r="Y341" s="111">
        <v>30750</v>
      </c>
      <c r="Z341" s="111">
        <v>30000</v>
      </c>
      <c r="AA341" s="111">
        <v>30700</v>
      </c>
      <c r="AB341" s="111">
        <v>32250</v>
      </c>
      <c r="AC341" s="112">
        <v>32200</v>
      </c>
      <c r="AD341" s="112">
        <v>33650</v>
      </c>
      <c r="AE341" s="112">
        <v>34700</v>
      </c>
      <c r="AF341" s="112">
        <v>36900</v>
      </c>
      <c r="AG341" s="112">
        <v>37200</v>
      </c>
      <c r="AH341" s="117"/>
    </row>
    <row r="342" spans="2:34" ht="15" x14ac:dyDescent="0.25">
      <c r="B342" s="113" t="s">
        <v>340</v>
      </c>
      <c r="C342" s="109">
        <v>12600</v>
      </c>
      <c r="D342" s="109">
        <v>13100</v>
      </c>
      <c r="E342" s="109">
        <v>13200</v>
      </c>
      <c r="F342" s="109">
        <v>13850</v>
      </c>
      <c r="G342" s="109">
        <v>14100</v>
      </c>
      <c r="H342" s="109">
        <v>14100</v>
      </c>
      <c r="I342" s="109">
        <v>14300</v>
      </c>
      <c r="J342" s="109">
        <v>15400</v>
      </c>
      <c r="K342" s="109">
        <v>15550</v>
      </c>
      <c r="L342" s="104">
        <v>16350</v>
      </c>
      <c r="M342" s="104">
        <v>16650</v>
      </c>
      <c r="N342" s="104">
        <v>17000</v>
      </c>
      <c r="O342" s="104">
        <v>17100</v>
      </c>
      <c r="P342" s="104">
        <v>19700</v>
      </c>
      <c r="Q342" s="104">
        <v>20500</v>
      </c>
      <c r="R342" s="104">
        <v>20550</v>
      </c>
      <c r="S342" s="104">
        <v>21300</v>
      </c>
      <c r="T342" s="104">
        <v>21300</v>
      </c>
      <c r="U342" s="104">
        <v>22000</v>
      </c>
      <c r="V342" s="110">
        <v>23200</v>
      </c>
      <c r="W342" s="105">
        <v>23600</v>
      </c>
      <c r="X342" s="111">
        <v>24400</v>
      </c>
      <c r="Y342" s="111">
        <v>24750</v>
      </c>
      <c r="Z342" s="111">
        <v>24950</v>
      </c>
      <c r="AA342" s="111">
        <v>25600</v>
      </c>
      <c r="AB342" s="111">
        <v>25800</v>
      </c>
      <c r="AC342" s="112">
        <v>26250</v>
      </c>
      <c r="AD342" s="112">
        <v>26950</v>
      </c>
      <c r="AE342" s="112">
        <v>28350</v>
      </c>
      <c r="AF342" s="112">
        <v>28500</v>
      </c>
      <c r="AG342" s="112">
        <v>28600</v>
      </c>
      <c r="AH342" s="117"/>
    </row>
    <row r="343" spans="2:34" ht="15" x14ac:dyDescent="0.25">
      <c r="B343" s="113" t="s">
        <v>341</v>
      </c>
      <c r="C343" s="109">
        <v>17850</v>
      </c>
      <c r="D343" s="109">
        <v>18100</v>
      </c>
      <c r="E343" s="109">
        <v>18150</v>
      </c>
      <c r="F343" s="109">
        <v>18750</v>
      </c>
      <c r="G343" s="109">
        <v>18750</v>
      </c>
      <c r="H343" s="109">
        <v>18750</v>
      </c>
      <c r="I343" s="109">
        <v>19200</v>
      </c>
      <c r="J343" s="109">
        <v>20450</v>
      </c>
      <c r="K343" s="109">
        <v>20700</v>
      </c>
      <c r="L343" s="104">
        <v>21850</v>
      </c>
      <c r="M343" s="104">
        <v>22550</v>
      </c>
      <c r="N343" s="104">
        <v>23400</v>
      </c>
      <c r="O343" s="104">
        <v>23450</v>
      </c>
      <c r="P343" s="104">
        <v>26100</v>
      </c>
      <c r="Q343" s="104">
        <v>27250</v>
      </c>
      <c r="R343" s="104">
        <v>27250</v>
      </c>
      <c r="S343" s="104">
        <v>27250</v>
      </c>
      <c r="T343" s="104">
        <v>27250</v>
      </c>
      <c r="U343" s="104">
        <v>27350</v>
      </c>
      <c r="V343" s="110">
        <v>28800</v>
      </c>
      <c r="W343" s="105">
        <v>29650</v>
      </c>
      <c r="X343" s="111">
        <v>29800</v>
      </c>
      <c r="Y343" s="111">
        <v>30200</v>
      </c>
      <c r="Z343" s="111">
        <v>29850</v>
      </c>
      <c r="AA343" s="111">
        <v>29600</v>
      </c>
      <c r="AB343" s="111">
        <v>30700</v>
      </c>
      <c r="AC343" s="112">
        <v>30950</v>
      </c>
      <c r="AD343" s="112">
        <v>31950</v>
      </c>
      <c r="AE343" s="112">
        <v>33550</v>
      </c>
      <c r="AF343" s="112">
        <v>34850</v>
      </c>
      <c r="AG343" s="112">
        <v>34300</v>
      </c>
      <c r="AH343" s="117"/>
    </row>
    <row r="344" spans="2:34" ht="15" x14ac:dyDescent="0.25">
      <c r="B344" s="113" t="s">
        <v>342</v>
      </c>
      <c r="C344" s="109">
        <v>12600</v>
      </c>
      <c r="D344" s="109">
        <v>13100</v>
      </c>
      <c r="E344" s="109">
        <v>13200</v>
      </c>
      <c r="F344" s="109">
        <v>13850</v>
      </c>
      <c r="G344" s="109">
        <v>14100</v>
      </c>
      <c r="H344" s="109">
        <v>14100</v>
      </c>
      <c r="I344" s="109">
        <v>14300</v>
      </c>
      <c r="J344" s="109">
        <v>15400</v>
      </c>
      <c r="K344" s="109">
        <v>15550</v>
      </c>
      <c r="L344" s="104">
        <v>16350</v>
      </c>
      <c r="M344" s="104">
        <v>16650</v>
      </c>
      <c r="N344" s="104">
        <v>17000</v>
      </c>
      <c r="O344" s="104">
        <v>17100</v>
      </c>
      <c r="P344" s="104">
        <v>19700</v>
      </c>
      <c r="Q344" s="104">
        <v>20500</v>
      </c>
      <c r="R344" s="104">
        <v>20550</v>
      </c>
      <c r="S344" s="104">
        <v>21300</v>
      </c>
      <c r="T344" s="104">
        <v>21300</v>
      </c>
      <c r="U344" s="104">
        <v>22000</v>
      </c>
      <c r="V344" s="110">
        <v>23200</v>
      </c>
      <c r="W344" s="105">
        <v>23600</v>
      </c>
      <c r="X344" s="111">
        <v>24400</v>
      </c>
      <c r="Y344" s="111">
        <v>24750</v>
      </c>
      <c r="Z344" s="111">
        <v>24950</v>
      </c>
      <c r="AA344" s="111">
        <v>25200</v>
      </c>
      <c r="AB344" s="111">
        <v>25650</v>
      </c>
      <c r="AC344" s="112">
        <v>26250</v>
      </c>
      <c r="AD344" s="112">
        <v>26950</v>
      </c>
      <c r="AE344" s="112">
        <v>28350</v>
      </c>
      <c r="AF344" s="112">
        <v>28500</v>
      </c>
      <c r="AG344" s="112">
        <v>28600</v>
      </c>
      <c r="AH344" s="117"/>
    </row>
    <row r="345" spans="2:34" ht="15" x14ac:dyDescent="0.25">
      <c r="B345" s="113" t="s">
        <v>343</v>
      </c>
      <c r="C345" s="109">
        <v>13500</v>
      </c>
      <c r="D345" s="109">
        <v>14050</v>
      </c>
      <c r="E345" s="109">
        <v>14750</v>
      </c>
      <c r="F345" s="109">
        <v>14650</v>
      </c>
      <c r="G345" s="109">
        <v>14650</v>
      </c>
      <c r="H345" s="109">
        <v>14650</v>
      </c>
      <c r="I345" s="109">
        <v>14650</v>
      </c>
      <c r="J345" s="109">
        <v>15400</v>
      </c>
      <c r="K345" s="109">
        <v>15550</v>
      </c>
      <c r="L345" s="104">
        <v>16350</v>
      </c>
      <c r="M345" s="104">
        <v>16650</v>
      </c>
      <c r="N345" s="104">
        <v>17200</v>
      </c>
      <c r="O345" s="104">
        <v>17450</v>
      </c>
      <c r="P345" s="104">
        <v>21000</v>
      </c>
      <c r="Q345" s="104">
        <v>21150</v>
      </c>
      <c r="R345" s="104">
        <v>21650</v>
      </c>
      <c r="S345" s="104">
        <v>22150</v>
      </c>
      <c r="T345" s="104">
        <v>22250</v>
      </c>
      <c r="U345" s="104">
        <v>23100</v>
      </c>
      <c r="V345" s="110">
        <v>24300</v>
      </c>
      <c r="W345" s="105">
        <v>24750</v>
      </c>
      <c r="X345" s="111">
        <v>24800</v>
      </c>
      <c r="Y345" s="111">
        <v>25150</v>
      </c>
      <c r="Z345" s="111">
        <v>24950</v>
      </c>
      <c r="AA345" s="111">
        <v>25550</v>
      </c>
      <c r="AB345" s="111">
        <v>27050</v>
      </c>
      <c r="AC345" s="112">
        <v>28400</v>
      </c>
      <c r="AD345" s="112">
        <v>28450</v>
      </c>
      <c r="AE345" s="112">
        <v>28650</v>
      </c>
      <c r="AF345" s="112">
        <v>29350</v>
      </c>
      <c r="AG345" s="112">
        <v>28800</v>
      </c>
      <c r="AH345" s="117"/>
    </row>
    <row r="346" spans="2:34" ht="15" x14ac:dyDescent="0.25">
      <c r="B346" s="113" t="s">
        <v>344</v>
      </c>
      <c r="C346" s="109">
        <v>13250</v>
      </c>
      <c r="D346" s="109">
        <v>13800</v>
      </c>
      <c r="E346" s="109">
        <v>14450</v>
      </c>
      <c r="F346" s="109">
        <v>16600</v>
      </c>
      <c r="G346" s="109">
        <v>17000</v>
      </c>
      <c r="H346" s="109">
        <v>17000</v>
      </c>
      <c r="I346" s="109">
        <v>17000</v>
      </c>
      <c r="J346" s="109">
        <v>18050</v>
      </c>
      <c r="K346" s="109">
        <v>18250</v>
      </c>
      <c r="L346" s="104">
        <v>19150</v>
      </c>
      <c r="M346" s="104">
        <v>19650</v>
      </c>
      <c r="N346" s="104">
        <v>19650</v>
      </c>
      <c r="O346" s="104">
        <v>20000</v>
      </c>
      <c r="P346" s="104">
        <v>23250</v>
      </c>
      <c r="Q346" s="104">
        <v>24350</v>
      </c>
      <c r="R346" s="104">
        <v>24350</v>
      </c>
      <c r="S346" s="104">
        <v>24450</v>
      </c>
      <c r="T346" s="104">
        <v>24550</v>
      </c>
      <c r="U346" s="104">
        <v>25500</v>
      </c>
      <c r="V346" s="110">
        <v>26450</v>
      </c>
      <c r="W346" s="105">
        <v>27400</v>
      </c>
      <c r="X346" s="111">
        <v>28250</v>
      </c>
      <c r="Y346" s="111">
        <v>28650</v>
      </c>
      <c r="Z346" s="111">
        <v>28750</v>
      </c>
      <c r="AA346" s="111">
        <v>27350</v>
      </c>
      <c r="AB346" s="111">
        <v>28550</v>
      </c>
      <c r="AC346" s="112">
        <v>29150</v>
      </c>
      <c r="AD346" s="112">
        <v>28300</v>
      </c>
      <c r="AE346" s="112">
        <v>28350</v>
      </c>
      <c r="AF346" s="112">
        <v>31150</v>
      </c>
      <c r="AG346" s="112">
        <v>31100</v>
      </c>
      <c r="AH346" s="117"/>
    </row>
    <row r="347" spans="2:34" ht="15" x14ac:dyDescent="0.25">
      <c r="B347" s="113" t="s">
        <v>345</v>
      </c>
      <c r="C347" s="109">
        <v>12600</v>
      </c>
      <c r="D347" s="109">
        <v>13100</v>
      </c>
      <c r="E347" s="109">
        <v>13200</v>
      </c>
      <c r="F347" s="109">
        <v>13850</v>
      </c>
      <c r="G347" s="109">
        <v>14100</v>
      </c>
      <c r="H347" s="109">
        <v>14450</v>
      </c>
      <c r="I347" s="109">
        <v>14500</v>
      </c>
      <c r="J347" s="109">
        <v>15400</v>
      </c>
      <c r="K347" s="109">
        <v>15600</v>
      </c>
      <c r="L347" s="104">
        <v>16700</v>
      </c>
      <c r="M347" s="104">
        <v>17000</v>
      </c>
      <c r="N347" s="104">
        <v>18000</v>
      </c>
      <c r="O347" s="104">
        <v>18000</v>
      </c>
      <c r="P347" s="104">
        <v>20150</v>
      </c>
      <c r="Q347" s="104">
        <v>21000</v>
      </c>
      <c r="R347" s="104">
        <v>21000</v>
      </c>
      <c r="S347" s="104">
        <v>21300</v>
      </c>
      <c r="T347" s="104">
        <v>21300</v>
      </c>
      <c r="U347" s="104">
        <v>22000</v>
      </c>
      <c r="V347" s="110">
        <v>24100</v>
      </c>
      <c r="W347" s="105">
        <v>24250</v>
      </c>
      <c r="X347" s="111">
        <v>25450</v>
      </c>
      <c r="Y347" s="111">
        <v>25900</v>
      </c>
      <c r="Z347" s="111">
        <v>26200</v>
      </c>
      <c r="AA347" s="111">
        <v>26700</v>
      </c>
      <c r="AB347" s="111">
        <v>26800</v>
      </c>
      <c r="AC347" s="112">
        <v>26250</v>
      </c>
      <c r="AD347" s="112">
        <v>26950</v>
      </c>
      <c r="AE347" s="112">
        <v>28350</v>
      </c>
      <c r="AF347" s="112">
        <v>28850</v>
      </c>
      <c r="AG347" s="112">
        <v>30350</v>
      </c>
      <c r="AH347" s="117"/>
    </row>
    <row r="348" spans="2:34" ht="15" x14ac:dyDescent="0.25">
      <c r="B348" s="113" t="s">
        <v>346</v>
      </c>
      <c r="C348" s="109">
        <v>12600</v>
      </c>
      <c r="D348" s="109">
        <v>13100</v>
      </c>
      <c r="E348" s="109">
        <v>13200</v>
      </c>
      <c r="F348" s="109">
        <v>13850</v>
      </c>
      <c r="G348" s="109">
        <v>14100</v>
      </c>
      <c r="H348" s="109">
        <v>14100</v>
      </c>
      <c r="I348" s="109">
        <v>14300</v>
      </c>
      <c r="J348" s="109">
        <v>15400</v>
      </c>
      <c r="K348" s="109">
        <v>15550</v>
      </c>
      <c r="L348" s="104">
        <v>16350</v>
      </c>
      <c r="M348" s="104">
        <v>16650</v>
      </c>
      <c r="N348" s="104">
        <v>17000</v>
      </c>
      <c r="O348" s="104">
        <v>17100</v>
      </c>
      <c r="P348" s="104">
        <v>19900</v>
      </c>
      <c r="Q348" s="104">
        <v>20500</v>
      </c>
      <c r="R348" s="104">
        <v>20650</v>
      </c>
      <c r="S348" s="104">
        <v>21300</v>
      </c>
      <c r="T348" s="104">
        <v>21300</v>
      </c>
      <c r="U348" s="104">
        <v>22000</v>
      </c>
      <c r="V348" s="110">
        <v>23200</v>
      </c>
      <c r="W348" s="105">
        <v>23600</v>
      </c>
      <c r="X348" s="111">
        <v>24750</v>
      </c>
      <c r="Y348" s="111">
        <v>25450</v>
      </c>
      <c r="Z348" s="111">
        <v>25750</v>
      </c>
      <c r="AA348" s="111">
        <v>27000</v>
      </c>
      <c r="AB348" s="111">
        <v>27850</v>
      </c>
      <c r="AC348" s="112">
        <v>27050</v>
      </c>
      <c r="AD348" s="112">
        <v>28300</v>
      </c>
      <c r="AE348" s="112">
        <v>29500</v>
      </c>
      <c r="AF348" s="112">
        <v>30150</v>
      </c>
      <c r="AG348" s="112">
        <v>31450</v>
      </c>
      <c r="AH348" s="117"/>
    </row>
    <row r="349" spans="2:34" ht="15" x14ac:dyDescent="0.25">
      <c r="B349" s="113" t="s">
        <v>347</v>
      </c>
      <c r="C349" s="109">
        <v>17000</v>
      </c>
      <c r="D349" s="109">
        <v>17250</v>
      </c>
      <c r="E349" s="109">
        <v>17250</v>
      </c>
      <c r="F349" s="109">
        <v>18650</v>
      </c>
      <c r="G349" s="109">
        <v>18650</v>
      </c>
      <c r="H349" s="109">
        <v>18700</v>
      </c>
      <c r="I349" s="109">
        <v>19150</v>
      </c>
      <c r="J349" s="109">
        <v>20400</v>
      </c>
      <c r="K349" s="109">
        <v>20650</v>
      </c>
      <c r="L349" s="104">
        <v>21650</v>
      </c>
      <c r="M349" s="104">
        <v>22050</v>
      </c>
      <c r="N349" s="104">
        <v>22700</v>
      </c>
      <c r="O349" s="104">
        <v>23000</v>
      </c>
      <c r="P349" s="104">
        <v>25550</v>
      </c>
      <c r="Q349" s="104">
        <v>26050</v>
      </c>
      <c r="R349" s="104">
        <v>26300</v>
      </c>
      <c r="S349" s="104">
        <v>26300</v>
      </c>
      <c r="T349" s="104">
        <v>26300</v>
      </c>
      <c r="U349" s="104">
        <v>26300</v>
      </c>
      <c r="V349" s="110">
        <v>26300</v>
      </c>
      <c r="W349" s="105">
        <v>25200</v>
      </c>
      <c r="X349" s="111">
        <v>24950</v>
      </c>
      <c r="Y349" s="111">
        <v>25300</v>
      </c>
      <c r="Z349" s="111">
        <v>24950</v>
      </c>
      <c r="AA349" s="111">
        <v>26150</v>
      </c>
      <c r="AB349" s="111">
        <v>27500</v>
      </c>
      <c r="AC349" s="112">
        <v>26800</v>
      </c>
      <c r="AD349" s="112">
        <v>27950</v>
      </c>
      <c r="AE349" s="112">
        <v>28350</v>
      </c>
      <c r="AF349" s="112">
        <v>28500</v>
      </c>
      <c r="AG349" s="112">
        <v>30750</v>
      </c>
      <c r="AH349" s="117"/>
    </row>
    <row r="350" spans="2:34" ht="15" x14ac:dyDescent="0.25">
      <c r="B350" s="113" t="s">
        <v>348</v>
      </c>
      <c r="C350" s="109">
        <v>12600</v>
      </c>
      <c r="D350" s="109">
        <v>13100</v>
      </c>
      <c r="E350" s="109">
        <v>13200</v>
      </c>
      <c r="F350" s="109">
        <v>13850</v>
      </c>
      <c r="G350" s="109">
        <v>14100</v>
      </c>
      <c r="H350" s="109">
        <v>14100</v>
      </c>
      <c r="I350" s="109">
        <v>14300</v>
      </c>
      <c r="J350" s="109">
        <v>15400</v>
      </c>
      <c r="K350" s="109">
        <v>15550</v>
      </c>
      <c r="L350" s="104">
        <v>16350</v>
      </c>
      <c r="M350" s="104">
        <v>16650</v>
      </c>
      <c r="N350" s="104">
        <v>17000</v>
      </c>
      <c r="O350" s="104">
        <v>17100</v>
      </c>
      <c r="P350" s="104">
        <v>19700</v>
      </c>
      <c r="Q350" s="104">
        <v>20500</v>
      </c>
      <c r="R350" s="104">
        <v>20550</v>
      </c>
      <c r="S350" s="104">
        <v>21300</v>
      </c>
      <c r="T350" s="104">
        <v>21300</v>
      </c>
      <c r="U350" s="104">
        <v>22000</v>
      </c>
      <c r="V350" s="110">
        <v>23200</v>
      </c>
      <c r="W350" s="105">
        <v>23600</v>
      </c>
      <c r="X350" s="111">
        <v>24400</v>
      </c>
      <c r="Y350" s="111">
        <v>24750</v>
      </c>
      <c r="Z350" s="111">
        <v>24950</v>
      </c>
      <c r="AA350" s="111">
        <v>25200</v>
      </c>
      <c r="AB350" s="111">
        <v>25650</v>
      </c>
      <c r="AC350" s="112">
        <v>26250</v>
      </c>
      <c r="AD350" s="112">
        <v>26950</v>
      </c>
      <c r="AE350" s="112">
        <v>28350</v>
      </c>
      <c r="AF350" s="112">
        <v>28500</v>
      </c>
      <c r="AG350" s="112">
        <v>28600</v>
      </c>
      <c r="AH350" s="117"/>
    </row>
    <row r="351" spans="2:34" ht="15" x14ac:dyDescent="0.25">
      <c r="B351" s="113" t="s">
        <v>349</v>
      </c>
      <c r="C351" s="109">
        <v>13100</v>
      </c>
      <c r="D351" s="109">
        <v>13250</v>
      </c>
      <c r="E351" s="109">
        <v>13250</v>
      </c>
      <c r="F351" s="109">
        <v>13850</v>
      </c>
      <c r="G351" s="109">
        <v>14100</v>
      </c>
      <c r="H351" s="109">
        <v>14100</v>
      </c>
      <c r="I351" s="109">
        <v>14300</v>
      </c>
      <c r="J351" s="109">
        <v>15400</v>
      </c>
      <c r="K351" s="109">
        <v>15550</v>
      </c>
      <c r="L351" s="104">
        <v>16350</v>
      </c>
      <c r="M351" s="104">
        <v>16650</v>
      </c>
      <c r="N351" s="104">
        <v>17000</v>
      </c>
      <c r="O351" s="104">
        <v>17100</v>
      </c>
      <c r="P351" s="104">
        <v>20050</v>
      </c>
      <c r="Q351" s="104">
        <v>21550</v>
      </c>
      <c r="R351" s="104">
        <v>21550</v>
      </c>
      <c r="S351" s="104">
        <v>21600</v>
      </c>
      <c r="T351" s="104">
        <v>21900</v>
      </c>
      <c r="U351" s="104">
        <v>22600</v>
      </c>
      <c r="V351" s="110">
        <v>23400</v>
      </c>
      <c r="W351" s="105">
        <v>23850</v>
      </c>
      <c r="X351" s="111">
        <v>25000</v>
      </c>
      <c r="Y351" s="111">
        <v>26250</v>
      </c>
      <c r="Z351" s="111">
        <v>27550</v>
      </c>
      <c r="AA351" s="111">
        <v>28900</v>
      </c>
      <c r="AB351" s="111">
        <v>30600</v>
      </c>
      <c r="AC351" s="112">
        <v>31600</v>
      </c>
      <c r="AD351" s="112">
        <v>32650</v>
      </c>
      <c r="AE351" s="112">
        <v>32550</v>
      </c>
      <c r="AF351" s="112">
        <v>34250</v>
      </c>
      <c r="AG351" s="112">
        <v>33050</v>
      </c>
      <c r="AH351" s="117"/>
    </row>
    <row r="352" spans="2:34" ht="15" x14ac:dyDescent="0.25">
      <c r="B352" s="113" t="s">
        <v>350</v>
      </c>
      <c r="C352" s="109">
        <v>17850</v>
      </c>
      <c r="D352" s="109">
        <v>18100</v>
      </c>
      <c r="E352" s="109">
        <v>18150</v>
      </c>
      <c r="F352" s="109">
        <v>18750</v>
      </c>
      <c r="G352" s="109">
        <v>18750</v>
      </c>
      <c r="H352" s="109">
        <v>18750</v>
      </c>
      <c r="I352" s="109">
        <v>19200</v>
      </c>
      <c r="J352" s="109">
        <v>20450</v>
      </c>
      <c r="K352" s="109">
        <v>20700</v>
      </c>
      <c r="L352" s="104">
        <v>21850</v>
      </c>
      <c r="M352" s="104">
        <v>22550</v>
      </c>
      <c r="N352" s="104">
        <v>23400</v>
      </c>
      <c r="O352" s="104">
        <v>23450</v>
      </c>
      <c r="P352" s="104">
        <v>26100</v>
      </c>
      <c r="Q352" s="104">
        <v>27250</v>
      </c>
      <c r="R352" s="104">
        <v>27250</v>
      </c>
      <c r="S352" s="104">
        <v>27250</v>
      </c>
      <c r="T352" s="104">
        <v>27250</v>
      </c>
      <c r="U352" s="104">
        <v>27350</v>
      </c>
      <c r="V352" s="110">
        <v>28800</v>
      </c>
      <c r="W352" s="105">
        <v>29650</v>
      </c>
      <c r="X352" s="111">
        <v>29800</v>
      </c>
      <c r="Y352" s="111">
        <v>30200</v>
      </c>
      <c r="Z352" s="111">
        <v>29850</v>
      </c>
      <c r="AA352" s="111">
        <v>29600</v>
      </c>
      <c r="AB352" s="111">
        <v>30700</v>
      </c>
      <c r="AC352" s="112">
        <v>30950</v>
      </c>
      <c r="AD352" s="112">
        <v>31950</v>
      </c>
      <c r="AE352" s="112">
        <v>33550</v>
      </c>
      <c r="AF352" s="112">
        <v>34850</v>
      </c>
      <c r="AG352" s="112">
        <v>34300</v>
      </c>
      <c r="AH352" s="117"/>
    </row>
    <row r="353" spans="2:34" ht="15" x14ac:dyDescent="0.25">
      <c r="B353" s="113" t="s">
        <v>351</v>
      </c>
      <c r="C353" s="109">
        <v>12600</v>
      </c>
      <c r="D353" s="109">
        <v>13100</v>
      </c>
      <c r="E353" s="109">
        <v>13200</v>
      </c>
      <c r="F353" s="109">
        <v>13850</v>
      </c>
      <c r="G353" s="109">
        <v>14100</v>
      </c>
      <c r="H353" s="109">
        <v>14100</v>
      </c>
      <c r="I353" s="109">
        <v>14300</v>
      </c>
      <c r="J353" s="109">
        <v>15400</v>
      </c>
      <c r="K353" s="109">
        <v>15550</v>
      </c>
      <c r="L353" s="104">
        <v>16350</v>
      </c>
      <c r="M353" s="104">
        <v>16650</v>
      </c>
      <c r="N353" s="104">
        <v>17000</v>
      </c>
      <c r="O353" s="104">
        <v>17100</v>
      </c>
      <c r="P353" s="104">
        <v>19700</v>
      </c>
      <c r="Q353" s="104">
        <v>20500</v>
      </c>
      <c r="R353" s="104">
        <v>20550</v>
      </c>
      <c r="S353" s="104">
        <v>21300</v>
      </c>
      <c r="T353" s="104">
        <v>21300</v>
      </c>
      <c r="U353" s="104">
        <v>22000</v>
      </c>
      <c r="V353" s="110">
        <v>23200</v>
      </c>
      <c r="W353" s="105">
        <v>23600</v>
      </c>
      <c r="X353" s="111">
        <v>24400</v>
      </c>
      <c r="Y353" s="111">
        <v>24750</v>
      </c>
      <c r="Z353" s="111">
        <v>24950</v>
      </c>
      <c r="AA353" s="111">
        <v>25200</v>
      </c>
      <c r="AB353" s="111">
        <v>25650</v>
      </c>
      <c r="AC353" s="112">
        <v>26250</v>
      </c>
      <c r="AD353" s="112">
        <v>26950</v>
      </c>
      <c r="AE353" s="112">
        <v>28350</v>
      </c>
      <c r="AF353" s="112">
        <v>28500</v>
      </c>
      <c r="AG353" s="112">
        <v>28600</v>
      </c>
      <c r="AH353" s="117"/>
    </row>
    <row r="354" spans="2:34" ht="15" x14ac:dyDescent="0.25">
      <c r="B354" s="113" t="s">
        <v>352</v>
      </c>
      <c r="C354" s="109">
        <v>13750</v>
      </c>
      <c r="D354" s="109">
        <v>14200</v>
      </c>
      <c r="E354" s="109">
        <v>14200</v>
      </c>
      <c r="F354" s="109">
        <v>15200</v>
      </c>
      <c r="G354" s="109">
        <v>15200</v>
      </c>
      <c r="H354" s="109">
        <v>16000</v>
      </c>
      <c r="I354" s="109">
        <v>16000</v>
      </c>
      <c r="J354" s="109">
        <v>17200</v>
      </c>
      <c r="K354" s="109">
        <v>17450</v>
      </c>
      <c r="L354" s="104">
        <v>18350</v>
      </c>
      <c r="M354" s="104">
        <v>18850</v>
      </c>
      <c r="N354" s="104">
        <v>19550</v>
      </c>
      <c r="O354" s="104">
        <v>19850</v>
      </c>
      <c r="P354" s="104">
        <v>21750</v>
      </c>
      <c r="Q354" s="104">
        <v>22600</v>
      </c>
      <c r="R354" s="104">
        <v>22600</v>
      </c>
      <c r="S354" s="104">
        <v>22600</v>
      </c>
      <c r="T354" s="104">
        <v>22600</v>
      </c>
      <c r="U354" s="104">
        <v>22850</v>
      </c>
      <c r="V354" s="110">
        <v>23250</v>
      </c>
      <c r="W354" s="105">
        <v>23750</v>
      </c>
      <c r="X354" s="111">
        <v>23900</v>
      </c>
      <c r="Y354" s="111">
        <v>24200</v>
      </c>
      <c r="Z354" s="111">
        <v>23500</v>
      </c>
      <c r="AA354" s="111">
        <v>23400</v>
      </c>
      <c r="AB354" s="111">
        <v>23550</v>
      </c>
      <c r="AC354" s="112">
        <v>24350</v>
      </c>
      <c r="AD354" s="112">
        <v>24900</v>
      </c>
      <c r="AE354" s="112">
        <v>26450</v>
      </c>
      <c r="AF354" s="112">
        <v>26450</v>
      </c>
      <c r="AG354" s="112">
        <v>27100</v>
      </c>
      <c r="AH354" s="117"/>
    </row>
    <row r="355" spans="2:34" ht="15" x14ac:dyDescent="0.25">
      <c r="B355" s="113" t="s">
        <v>353</v>
      </c>
      <c r="C355" s="109">
        <v>13950</v>
      </c>
      <c r="D355" s="109">
        <v>15000</v>
      </c>
      <c r="E355" s="109">
        <v>15350</v>
      </c>
      <c r="F355" s="109">
        <v>15650</v>
      </c>
      <c r="G355" s="109">
        <v>15550</v>
      </c>
      <c r="H355" s="109">
        <v>15800</v>
      </c>
      <c r="I355" s="109">
        <v>16250</v>
      </c>
      <c r="J355" s="109">
        <v>16400</v>
      </c>
      <c r="K355" s="109">
        <v>16750</v>
      </c>
      <c r="L355" s="104">
        <v>17000</v>
      </c>
      <c r="M355" s="104">
        <v>17000</v>
      </c>
      <c r="N355" s="104">
        <v>19250</v>
      </c>
      <c r="O355" s="104">
        <v>20050</v>
      </c>
      <c r="P355" s="104">
        <v>20050</v>
      </c>
      <c r="Q355" s="104">
        <v>20650</v>
      </c>
      <c r="R355" s="104">
        <v>21050</v>
      </c>
      <c r="S355" s="104">
        <v>21700</v>
      </c>
      <c r="T355" s="104">
        <v>21700</v>
      </c>
      <c r="U355" s="104">
        <v>22400</v>
      </c>
      <c r="V355" s="110">
        <v>24400</v>
      </c>
      <c r="W355" s="105">
        <v>24250</v>
      </c>
      <c r="X355" s="111">
        <v>25450</v>
      </c>
      <c r="Y355" s="111">
        <v>26700</v>
      </c>
      <c r="Z355" s="111">
        <v>28000</v>
      </c>
      <c r="AA355" s="111">
        <v>28650</v>
      </c>
      <c r="AB355" s="111">
        <v>29350</v>
      </c>
      <c r="AC355" s="112">
        <v>29700</v>
      </c>
      <c r="AD355" s="112">
        <v>28950</v>
      </c>
      <c r="AE355" s="112">
        <v>29550</v>
      </c>
      <c r="AF355" s="112">
        <v>30150</v>
      </c>
      <c r="AG355" s="112">
        <v>30900</v>
      </c>
      <c r="AH355" s="117"/>
    </row>
    <row r="356" spans="2:34" ht="15" x14ac:dyDescent="0.25">
      <c r="B356" s="113" t="s">
        <v>354</v>
      </c>
      <c r="C356" s="109">
        <v>14250</v>
      </c>
      <c r="D356" s="109">
        <v>14750</v>
      </c>
      <c r="E356" s="109">
        <v>14750</v>
      </c>
      <c r="F356" s="109">
        <v>16050</v>
      </c>
      <c r="G356" s="109">
        <v>15450</v>
      </c>
      <c r="H356" s="109">
        <v>15700</v>
      </c>
      <c r="I356" s="109">
        <v>16250</v>
      </c>
      <c r="J356" s="109">
        <v>16400</v>
      </c>
      <c r="K356" s="109">
        <v>16750</v>
      </c>
      <c r="L356" s="104">
        <v>17000</v>
      </c>
      <c r="M356" s="104">
        <v>17000</v>
      </c>
      <c r="N356" s="104">
        <v>20850</v>
      </c>
      <c r="O356" s="104">
        <v>21200</v>
      </c>
      <c r="P356" s="104">
        <v>24550</v>
      </c>
      <c r="Q356" s="104">
        <v>24850</v>
      </c>
      <c r="R356" s="104">
        <v>24850</v>
      </c>
      <c r="S356" s="104">
        <v>25200</v>
      </c>
      <c r="T356" s="104">
        <v>25200</v>
      </c>
      <c r="U356" s="104">
        <v>25950</v>
      </c>
      <c r="V356" s="110">
        <v>27550</v>
      </c>
      <c r="W356" s="105">
        <v>28050</v>
      </c>
      <c r="X356" s="111">
        <v>27150</v>
      </c>
      <c r="Y356" s="111">
        <v>27550</v>
      </c>
      <c r="Z356" s="111">
        <v>28900</v>
      </c>
      <c r="AA356" s="111">
        <v>30300</v>
      </c>
      <c r="AB356" s="111">
        <v>30500</v>
      </c>
      <c r="AC356" s="112">
        <v>29600</v>
      </c>
      <c r="AD356" s="112">
        <v>29350</v>
      </c>
      <c r="AE356" s="112">
        <v>29150</v>
      </c>
      <c r="AF356" s="112">
        <v>30250</v>
      </c>
      <c r="AG356" s="112">
        <v>32050</v>
      </c>
      <c r="AH356" s="117"/>
    </row>
    <row r="357" spans="2:34" ht="15" x14ac:dyDescent="0.25">
      <c r="B357" s="113" t="s">
        <v>355</v>
      </c>
      <c r="C357" s="109">
        <v>12600</v>
      </c>
      <c r="D357" s="109">
        <v>13100</v>
      </c>
      <c r="E357" s="109">
        <v>13200</v>
      </c>
      <c r="F357" s="109">
        <v>13850</v>
      </c>
      <c r="G357" s="109">
        <v>14100</v>
      </c>
      <c r="H357" s="109">
        <v>14100</v>
      </c>
      <c r="I357" s="109">
        <v>14300</v>
      </c>
      <c r="J357" s="109">
        <v>15400</v>
      </c>
      <c r="K357" s="109">
        <v>15550</v>
      </c>
      <c r="L357" s="104">
        <v>16350</v>
      </c>
      <c r="M357" s="104">
        <v>16650</v>
      </c>
      <c r="N357" s="104">
        <v>17000</v>
      </c>
      <c r="O357" s="104">
        <v>17300</v>
      </c>
      <c r="P357" s="104">
        <v>19700</v>
      </c>
      <c r="Q357" s="104">
        <v>20500</v>
      </c>
      <c r="R357" s="104">
        <v>20550</v>
      </c>
      <c r="S357" s="104">
        <v>21300</v>
      </c>
      <c r="T357" s="104">
        <v>21300</v>
      </c>
      <c r="U357" s="104">
        <v>22000</v>
      </c>
      <c r="V357" s="110">
        <v>23200</v>
      </c>
      <c r="W357" s="105">
        <v>23600</v>
      </c>
      <c r="X357" s="111">
        <v>24400</v>
      </c>
      <c r="Y357" s="111">
        <v>24750</v>
      </c>
      <c r="Z357" s="111">
        <v>24950</v>
      </c>
      <c r="AA357" s="111">
        <v>25200</v>
      </c>
      <c r="AB357" s="111">
        <v>25650</v>
      </c>
      <c r="AC357" s="112">
        <v>26250</v>
      </c>
      <c r="AD357" s="112">
        <v>26950</v>
      </c>
      <c r="AE357" s="112">
        <v>28350</v>
      </c>
      <c r="AF357" s="112">
        <v>28500</v>
      </c>
      <c r="AG357" s="112">
        <v>28600</v>
      </c>
      <c r="AH357" s="117"/>
    </row>
    <row r="358" spans="2:34" ht="15" x14ac:dyDescent="0.25">
      <c r="B358" s="113" t="s">
        <v>356</v>
      </c>
      <c r="C358" s="109">
        <v>17850</v>
      </c>
      <c r="D358" s="109">
        <v>18100</v>
      </c>
      <c r="E358" s="109">
        <v>18150</v>
      </c>
      <c r="F358" s="109">
        <v>18750</v>
      </c>
      <c r="G358" s="109">
        <v>18750</v>
      </c>
      <c r="H358" s="109">
        <v>18750</v>
      </c>
      <c r="I358" s="109">
        <v>19200</v>
      </c>
      <c r="J358" s="109">
        <v>20450</v>
      </c>
      <c r="K358" s="109">
        <v>20700</v>
      </c>
      <c r="L358" s="104">
        <v>21850</v>
      </c>
      <c r="M358" s="104">
        <v>22550</v>
      </c>
      <c r="N358" s="104">
        <v>23400</v>
      </c>
      <c r="O358" s="104">
        <v>23450</v>
      </c>
      <c r="P358" s="104">
        <v>26100</v>
      </c>
      <c r="Q358" s="104">
        <v>27250</v>
      </c>
      <c r="R358" s="104">
        <v>27250</v>
      </c>
      <c r="S358" s="104">
        <v>27250</v>
      </c>
      <c r="T358" s="104">
        <v>27250</v>
      </c>
      <c r="U358" s="104">
        <v>27350</v>
      </c>
      <c r="V358" s="110">
        <v>28800</v>
      </c>
      <c r="W358" s="105">
        <v>29650</v>
      </c>
      <c r="X358" s="111">
        <v>29800</v>
      </c>
      <c r="Y358" s="111">
        <v>30200</v>
      </c>
      <c r="Z358" s="111">
        <v>29850</v>
      </c>
      <c r="AA358" s="111">
        <v>29600</v>
      </c>
      <c r="AB358" s="111">
        <v>30700</v>
      </c>
      <c r="AC358" s="112">
        <v>30950</v>
      </c>
      <c r="AD358" s="112">
        <v>31950</v>
      </c>
      <c r="AE358" s="112">
        <v>33550</v>
      </c>
      <c r="AF358" s="112">
        <v>34850</v>
      </c>
      <c r="AG358" s="112">
        <v>34300</v>
      </c>
      <c r="AH358" s="117"/>
    </row>
    <row r="359" spans="2:34" ht="15" x14ac:dyDescent="0.25">
      <c r="B359" s="113" t="s">
        <v>357</v>
      </c>
      <c r="C359" s="109">
        <v>17850</v>
      </c>
      <c r="D359" s="109">
        <v>18100</v>
      </c>
      <c r="E359" s="109">
        <v>18150</v>
      </c>
      <c r="F359" s="109">
        <v>18750</v>
      </c>
      <c r="G359" s="109">
        <v>18750</v>
      </c>
      <c r="H359" s="109">
        <v>18750</v>
      </c>
      <c r="I359" s="109">
        <v>19200</v>
      </c>
      <c r="J359" s="109">
        <v>20450</v>
      </c>
      <c r="K359" s="109">
        <v>20700</v>
      </c>
      <c r="L359" s="104">
        <v>21850</v>
      </c>
      <c r="M359" s="104">
        <v>22550</v>
      </c>
      <c r="N359" s="104">
        <v>23400</v>
      </c>
      <c r="O359" s="104">
        <v>23450</v>
      </c>
      <c r="P359" s="104">
        <v>26100</v>
      </c>
      <c r="Q359" s="104">
        <v>27250</v>
      </c>
      <c r="R359" s="104">
        <v>27250</v>
      </c>
      <c r="S359" s="104">
        <v>27250</v>
      </c>
      <c r="T359" s="104">
        <v>27250</v>
      </c>
      <c r="U359" s="104">
        <v>27350</v>
      </c>
      <c r="V359" s="110">
        <v>28800</v>
      </c>
      <c r="W359" s="105">
        <v>29650</v>
      </c>
      <c r="X359" s="111">
        <v>29800</v>
      </c>
      <c r="Y359" s="111">
        <v>30200</v>
      </c>
      <c r="Z359" s="111">
        <v>29850</v>
      </c>
      <c r="AA359" s="111">
        <v>29600</v>
      </c>
      <c r="AB359" s="111">
        <v>30700</v>
      </c>
      <c r="AC359" s="112">
        <v>30950</v>
      </c>
      <c r="AD359" s="112">
        <v>31950</v>
      </c>
      <c r="AE359" s="112">
        <v>33550</v>
      </c>
      <c r="AF359" s="112">
        <v>34850</v>
      </c>
      <c r="AG359" s="112">
        <v>34300</v>
      </c>
      <c r="AH359" s="117"/>
    </row>
    <row r="360" spans="2:34" ht="15" x14ac:dyDescent="0.25">
      <c r="B360" s="113" t="s">
        <v>358</v>
      </c>
      <c r="C360" s="109">
        <v>17500</v>
      </c>
      <c r="D360" s="109">
        <v>17500</v>
      </c>
      <c r="E360" s="109">
        <v>17900</v>
      </c>
      <c r="F360" s="109">
        <v>19150</v>
      </c>
      <c r="G360" s="109">
        <v>19000</v>
      </c>
      <c r="H360" s="109">
        <v>19300</v>
      </c>
      <c r="I360" s="109">
        <v>19300</v>
      </c>
      <c r="J360" s="109">
        <v>19300</v>
      </c>
      <c r="K360" s="109">
        <v>19600</v>
      </c>
      <c r="L360" s="104">
        <v>19800</v>
      </c>
      <c r="M360" s="104">
        <v>19800</v>
      </c>
      <c r="N360" s="104">
        <v>23500</v>
      </c>
      <c r="O360" s="104">
        <v>23500</v>
      </c>
      <c r="P360" s="104">
        <v>23550</v>
      </c>
      <c r="Q360" s="104">
        <v>24600</v>
      </c>
      <c r="R360" s="104">
        <v>25250</v>
      </c>
      <c r="S360" s="104">
        <v>26200</v>
      </c>
      <c r="T360" s="104">
        <v>26200</v>
      </c>
      <c r="U360" s="104">
        <v>26450</v>
      </c>
      <c r="V360" s="110">
        <v>28300</v>
      </c>
      <c r="W360" s="105">
        <v>28900</v>
      </c>
      <c r="X360" s="111">
        <v>28250</v>
      </c>
      <c r="Y360" s="111">
        <v>28650</v>
      </c>
      <c r="Z360" s="111">
        <v>29350</v>
      </c>
      <c r="AA360" s="111">
        <v>29850</v>
      </c>
      <c r="AB360" s="111">
        <v>30150</v>
      </c>
      <c r="AC360" s="112">
        <v>30150</v>
      </c>
      <c r="AD360" s="112">
        <v>30250</v>
      </c>
      <c r="AE360" s="112">
        <v>31550</v>
      </c>
      <c r="AF360" s="112">
        <v>32750</v>
      </c>
      <c r="AG360" s="112">
        <v>32900</v>
      </c>
      <c r="AH360" s="117"/>
    </row>
    <row r="361" spans="2:34" ht="15" x14ac:dyDescent="0.25">
      <c r="B361" s="113" t="s">
        <v>359</v>
      </c>
      <c r="C361" s="109">
        <v>15450</v>
      </c>
      <c r="D361" s="109">
        <v>15850</v>
      </c>
      <c r="E361" s="109">
        <v>16000</v>
      </c>
      <c r="F361" s="109">
        <v>13850</v>
      </c>
      <c r="G361" s="109">
        <v>14100</v>
      </c>
      <c r="H361" s="109">
        <v>14100</v>
      </c>
      <c r="I361" s="109">
        <v>14300</v>
      </c>
      <c r="J361" s="109">
        <v>15400</v>
      </c>
      <c r="K361" s="109">
        <v>15550</v>
      </c>
      <c r="L361" s="104">
        <v>16350</v>
      </c>
      <c r="M361" s="104">
        <v>16650</v>
      </c>
      <c r="N361" s="104">
        <v>17000</v>
      </c>
      <c r="O361" s="104">
        <v>17100</v>
      </c>
      <c r="P361" s="104">
        <v>21150</v>
      </c>
      <c r="Q361" s="104">
        <v>22100</v>
      </c>
      <c r="R361" s="104">
        <v>22100</v>
      </c>
      <c r="S361" s="104">
        <v>22100</v>
      </c>
      <c r="T361" s="104">
        <v>22100</v>
      </c>
      <c r="U361" s="104">
        <v>22400</v>
      </c>
      <c r="V361" s="110">
        <v>23200</v>
      </c>
      <c r="W361" s="105">
        <v>23650</v>
      </c>
      <c r="X361" s="111">
        <v>24800</v>
      </c>
      <c r="Y361" s="111">
        <v>26000</v>
      </c>
      <c r="Z361" s="111">
        <v>27300</v>
      </c>
      <c r="AA361" s="111">
        <v>28650</v>
      </c>
      <c r="AB361" s="111">
        <v>30350</v>
      </c>
      <c r="AC361" s="112">
        <v>28850</v>
      </c>
      <c r="AD361" s="112">
        <v>28600</v>
      </c>
      <c r="AE361" s="112">
        <v>30900</v>
      </c>
      <c r="AF361" s="112">
        <v>30100</v>
      </c>
      <c r="AG361" s="112">
        <v>31900</v>
      </c>
      <c r="AH361" s="117"/>
    </row>
    <row r="362" spans="2:34" ht="15" x14ac:dyDescent="0.25">
      <c r="B362" s="113" t="s">
        <v>360</v>
      </c>
      <c r="C362" s="109">
        <v>13450</v>
      </c>
      <c r="D362" s="109">
        <v>13900</v>
      </c>
      <c r="E362" s="109">
        <v>13900</v>
      </c>
      <c r="F362" s="109">
        <v>16450</v>
      </c>
      <c r="G362" s="109">
        <v>14450</v>
      </c>
      <c r="H362" s="109">
        <v>14650</v>
      </c>
      <c r="I362" s="109">
        <v>16250</v>
      </c>
      <c r="J362" s="109">
        <v>16400</v>
      </c>
      <c r="K362" s="109">
        <v>16750</v>
      </c>
      <c r="L362" s="104">
        <v>17000</v>
      </c>
      <c r="M362" s="104">
        <v>17000</v>
      </c>
      <c r="N362" s="104">
        <v>18150</v>
      </c>
      <c r="O362" s="104">
        <v>18200</v>
      </c>
      <c r="P362" s="104">
        <v>21350</v>
      </c>
      <c r="Q362" s="104">
        <v>22600</v>
      </c>
      <c r="R362" s="104">
        <v>22800</v>
      </c>
      <c r="S362" s="104">
        <v>23350</v>
      </c>
      <c r="T362" s="104">
        <v>23350</v>
      </c>
      <c r="U362" s="104">
        <v>24050</v>
      </c>
      <c r="V362" s="110">
        <v>25550</v>
      </c>
      <c r="W362" s="105">
        <v>26000</v>
      </c>
      <c r="X362" s="111">
        <v>27300</v>
      </c>
      <c r="Y362" s="111">
        <v>28650</v>
      </c>
      <c r="Z362" s="111">
        <v>30050</v>
      </c>
      <c r="AA362" s="111">
        <v>31450</v>
      </c>
      <c r="AB362" s="111">
        <v>32450</v>
      </c>
      <c r="AC362" s="112">
        <v>33400</v>
      </c>
      <c r="AD362" s="112">
        <v>35700</v>
      </c>
      <c r="AE362" s="112">
        <v>39200</v>
      </c>
      <c r="AF362" s="112">
        <v>40550</v>
      </c>
      <c r="AG362" s="112">
        <v>42150</v>
      </c>
      <c r="AH362" s="117"/>
    </row>
    <row r="363" spans="2:34" ht="15" x14ac:dyDescent="0.25">
      <c r="B363" s="113" t="s">
        <v>361</v>
      </c>
      <c r="C363" s="109">
        <v>15900</v>
      </c>
      <c r="D363" s="109">
        <v>16250</v>
      </c>
      <c r="E363" s="109">
        <v>16450</v>
      </c>
      <c r="F363" s="109">
        <v>15950</v>
      </c>
      <c r="G363" s="109">
        <v>15000</v>
      </c>
      <c r="H363" s="109">
        <v>15150</v>
      </c>
      <c r="I363" s="109">
        <v>16250</v>
      </c>
      <c r="J363" s="109">
        <v>16400</v>
      </c>
      <c r="K363" s="109">
        <v>16750</v>
      </c>
      <c r="L363" s="104">
        <v>17000</v>
      </c>
      <c r="M363" s="104">
        <v>17000</v>
      </c>
      <c r="N363" s="104">
        <v>20000</v>
      </c>
      <c r="O363" s="104">
        <v>20000</v>
      </c>
      <c r="P363" s="104">
        <v>22750</v>
      </c>
      <c r="Q363" s="104">
        <v>24250</v>
      </c>
      <c r="R363" s="104">
        <v>24250</v>
      </c>
      <c r="S363" s="104">
        <v>24250</v>
      </c>
      <c r="T363" s="104">
        <v>24250</v>
      </c>
      <c r="U363" s="104">
        <v>25500</v>
      </c>
      <c r="V363" s="110">
        <v>26050</v>
      </c>
      <c r="W363" s="105">
        <v>26500</v>
      </c>
      <c r="X363" s="111">
        <v>27800</v>
      </c>
      <c r="Y363" s="111">
        <v>28350</v>
      </c>
      <c r="Z363" s="111">
        <v>29750</v>
      </c>
      <c r="AA363" s="111">
        <v>31200</v>
      </c>
      <c r="AB363" s="111">
        <v>32600</v>
      </c>
      <c r="AC363" s="112">
        <v>32400</v>
      </c>
      <c r="AD363" s="112">
        <v>34250</v>
      </c>
      <c r="AE363" s="112">
        <v>36200</v>
      </c>
      <c r="AF363" s="112">
        <v>38100</v>
      </c>
      <c r="AG363" s="112">
        <v>37450</v>
      </c>
      <c r="AH363" s="117"/>
    </row>
    <row r="364" spans="2:34" ht="15" x14ac:dyDescent="0.25">
      <c r="B364" s="113" t="s">
        <v>362</v>
      </c>
      <c r="C364" s="109">
        <v>14500</v>
      </c>
      <c r="D364" s="109">
        <v>15200</v>
      </c>
      <c r="E364" s="109">
        <v>15950</v>
      </c>
      <c r="F364" s="109">
        <v>16900</v>
      </c>
      <c r="G364" s="109">
        <v>17950</v>
      </c>
      <c r="H364" s="109">
        <v>18050</v>
      </c>
      <c r="I364" s="109">
        <v>19450</v>
      </c>
      <c r="J364" s="109">
        <v>20250</v>
      </c>
      <c r="K364" s="109">
        <v>21100</v>
      </c>
      <c r="L364" s="104">
        <v>21500</v>
      </c>
      <c r="M364" s="104">
        <v>22950</v>
      </c>
      <c r="N364" s="104">
        <v>25100</v>
      </c>
      <c r="O364" s="104">
        <v>25550</v>
      </c>
      <c r="P364" s="104">
        <v>27550</v>
      </c>
      <c r="Q364" s="104">
        <v>27850</v>
      </c>
      <c r="R364" s="104">
        <v>27850</v>
      </c>
      <c r="S364" s="104">
        <v>29250</v>
      </c>
      <c r="T364" s="104">
        <v>29650</v>
      </c>
      <c r="U364" s="104">
        <v>31500</v>
      </c>
      <c r="V364" s="110">
        <v>32450</v>
      </c>
      <c r="W364" s="105">
        <v>32700</v>
      </c>
      <c r="X364" s="111">
        <v>33050</v>
      </c>
      <c r="Y364" s="111">
        <v>33500</v>
      </c>
      <c r="Z364" s="111">
        <v>33650</v>
      </c>
      <c r="AA364" s="111">
        <v>33300</v>
      </c>
      <c r="AB364" s="111">
        <v>32850</v>
      </c>
      <c r="AC364" s="112">
        <v>31400</v>
      </c>
      <c r="AD364" s="112">
        <v>32350</v>
      </c>
      <c r="AE364" s="112">
        <v>34550</v>
      </c>
      <c r="AF364" s="112">
        <v>38000</v>
      </c>
      <c r="AG364" s="112">
        <v>41000</v>
      </c>
      <c r="AH364" s="117"/>
    </row>
    <row r="365" spans="2:34" ht="15" x14ac:dyDescent="0.25">
      <c r="B365" s="113" t="s">
        <v>503</v>
      </c>
      <c r="C365" s="109"/>
      <c r="D365" s="109">
        <v>21950</v>
      </c>
      <c r="E365" s="109">
        <v>22500</v>
      </c>
      <c r="F365" s="109">
        <v>22750</v>
      </c>
      <c r="G365" s="109">
        <v>22850</v>
      </c>
      <c r="H365" s="109">
        <v>23500</v>
      </c>
      <c r="I365" s="109">
        <v>24150</v>
      </c>
      <c r="J365" s="109">
        <v>26150</v>
      </c>
      <c r="K365" s="109">
        <v>27200</v>
      </c>
      <c r="L365" s="104">
        <v>29100</v>
      </c>
      <c r="M365" s="104">
        <v>30400</v>
      </c>
      <c r="N365" s="104">
        <v>32200</v>
      </c>
      <c r="O365" s="104">
        <v>33250</v>
      </c>
      <c r="P365" s="104">
        <v>33250</v>
      </c>
      <c r="Q365" s="104">
        <v>33250</v>
      </c>
      <c r="R365" s="104">
        <v>33250</v>
      </c>
      <c r="S365" s="104">
        <v>33250</v>
      </c>
      <c r="T365" s="104">
        <v>33250</v>
      </c>
      <c r="U365" s="104">
        <v>33250</v>
      </c>
      <c r="V365" s="110">
        <v>33800</v>
      </c>
      <c r="W365" s="105">
        <v>34150</v>
      </c>
      <c r="X365" s="111">
        <v>34550</v>
      </c>
      <c r="Y365" s="111">
        <v>35050</v>
      </c>
      <c r="Z365" s="111">
        <v>33750</v>
      </c>
      <c r="AA365" s="111">
        <v>33950</v>
      </c>
      <c r="AB365" s="111">
        <v>35200</v>
      </c>
      <c r="AC365" s="112">
        <v>35850</v>
      </c>
      <c r="AD365" s="112">
        <v>36700</v>
      </c>
      <c r="AE365" s="112">
        <v>38600</v>
      </c>
      <c r="AF365" s="112">
        <v>41550</v>
      </c>
      <c r="AG365" s="112">
        <v>43100</v>
      </c>
      <c r="AH365" s="117"/>
    </row>
    <row r="366" spans="2:34" ht="15" x14ac:dyDescent="0.25">
      <c r="B366" s="108" t="s">
        <v>504</v>
      </c>
    </row>
  </sheetData>
  <sheetProtection algorithmName="SHA-512" hashValue="rcbtF8/qa6AWRu+MsR1GW9cExAi79MiprGit3605rVxseVL6KsahqYjY3awdNv7iloRbh6WXSL7FTtlSq0X8tg==" saltValue="f1YJPnye0LA2ZX6ALGjETA==" spinCount="100000" sheet="1" selectLockedCells="1"/>
  <conditionalFormatting sqref="S4:S365">
    <cfRule type="cellIs" dxfId="3" priority="1" operator="equal">
      <formula>"FALSE"</formula>
    </cfRule>
    <cfRule type="cellIs" dxfId="2" priority="2" operator="equal">
      <formula>"True"</formula>
    </cfRule>
  </conditionalFormatting>
  <dataValidations count="1">
    <dataValidation type="list" allowBlank="1" showInputMessage="1" showErrorMessage="1" sqref="WVP982556 WLT982556 WBX982556 VSB982556 VIF982556 UYJ982556 UON982556 UER982556 TUV982556 TKZ982556 TBD982556 SRH982556 SHL982556 RXP982556 RNT982556 RDX982556 QUB982556 QKF982556 QAJ982556 PQN982556 PGR982556 OWV982556 OMZ982556 ODD982556 NTH982556 NJL982556 MZP982556 MPT982556 MFX982556 LWB982556 LMF982556 LCJ982556 KSN982556 KIR982556 JYV982556 JOZ982556 JFD982556 IVH982556 ILL982556 IBP982556 HRT982556 HHX982556 GYB982556 GOF982556 GEJ982556 FUN982556 FKR982556 FAV982556 EQZ982556 EHD982556 DXH982556 DNL982556 DDP982556 CTT982556 CJX982556 CAB982556 BQF982556 BGJ982556 AWN982556 AMR982556 ACV982556 SZ982556 JD982556 WVP917020 WLT917020 WBX917020 VSB917020 VIF917020 UYJ917020 UON917020 UER917020 TUV917020 TKZ917020 TBD917020 SRH917020 SHL917020 RXP917020 RNT917020 RDX917020 QUB917020 QKF917020 QAJ917020 PQN917020 PGR917020 OWV917020 OMZ917020 ODD917020 NTH917020 NJL917020 MZP917020 MPT917020 MFX917020 LWB917020 LMF917020 LCJ917020 KSN917020 KIR917020 JYV917020 JOZ917020 JFD917020 IVH917020 ILL917020 IBP917020 HRT917020 HHX917020 GYB917020 GOF917020 GEJ917020 FUN917020 FKR917020 FAV917020 EQZ917020 EHD917020 DXH917020 DNL917020 DDP917020 CTT917020 CJX917020 CAB917020 BQF917020 BGJ917020 AWN917020 AMR917020 ACV917020 SZ917020 JD917020 WVP851484 WLT851484 WBX851484 VSB851484 VIF851484 UYJ851484 UON851484 UER851484 TUV851484 TKZ851484 TBD851484 SRH851484 SHL851484 RXP851484 RNT851484 RDX851484 QUB851484 QKF851484 QAJ851484 PQN851484 PGR851484 OWV851484 OMZ851484 ODD851484 NTH851484 NJL851484 MZP851484 MPT851484 MFX851484 LWB851484 LMF851484 LCJ851484 KSN851484 KIR851484 JYV851484 JOZ851484 JFD851484 IVH851484 ILL851484 IBP851484 HRT851484 HHX851484 GYB851484 GOF851484 GEJ851484 FUN851484 FKR851484 FAV851484 EQZ851484 EHD851484 DXH851484 DNL851484 DDP851484 CTT851484 CJX851484 CAB851484 BQF851484 BGJ851484 AWN851484 AMR851484 ACV851484 SZ851484 JD851484 WVP785948 WLT785948 WBX785948 VSB785948 VIF785948 UYJ785948 UON785948 UER785948 TUV785948 TKZ785948 TBD785948 SRH785948 SHL785948 RXP785948 RNT785948 RDX785948 QUB785948 QKF785948 QAJ785948 PQN785948 PGR785948 OWV785948 OMZ785948 ODD785948 NTH785948 NJL785948 MZP785948 MPT785948 MFX785948 LWB785948 LMF785948 LCJ785948 KSN785948 KIR785948 JYV785948 JOZ785948 JFD785948 IVH785948 ILL785948 IBP785948 HRT785948 HHX785948 GYB785948 GOF785948 GEJ785948 FUN785948 FKR785948 FAV785948 EQZ785948 EHD785948 DXH785948 DNL785948 DDP785948 CTT785948 CJX785948 CAB785948 BQF785948 BGJ785948 AWN785948 AMR785948 ACV785948 SZ785948 JD785948 WVP720412 WLT720412 WBX720412 VSB720412 VIF720412 UYJ720412 UON720412 UER720412 TUV720412 TKZ720412 TBD720412 SRH720412 SHL720412 RXP720412 RNT720412 RDX720412 QUB720412 QKF720412 QAJ720412 PQN720412 PGR720412 OWV720412 OMZ720412 ODD720412 NTH720412 NJL720412 MZP720412 MPT720412 MFX720412 LWB720412 LMF720412 LCJ720412 KSN720412 KIR720412 JYV720412 JOZ720412 JFD720412 IVH720412 ILL720412 IBP720412 HRT720412 HHX720412 GYB720412 GOF720412 GEJ720412 FUN720412 FKR720412 FAV720412 EQZ720412 EHD720412 DXH720412 DNL720412 DDP720412 CTT720412 CJX720412 CAB720412 BQF720412 BGJ720412 AWN720412 AMR720412 ACV720412 SZ720412 JD720412 WVP654876 WLT654876 WBX654876 VSB654876 VIF654876 UYJ654876 UON654876 UER654876 TUV654876 TKZ654876 TBD654876 SRH654876 SHL654876 RXP654876 RNT654876 RDX654876 QUB654876 QKF654876 QAJ654876 PQN654876 PGR654876 OWV654876 OMZ654876 ODD654876 NTH654876 NJL654876 MZP654876 MPT654876 MFX654876 LWB654876 LMF654876 LCJ654876 KSN654876 KIR654876 JYV654876 JOZ654876 JFD654876 IVH654876 ILL654876 IBP654876 HRT654876 HHX654876 GYB654876 GOF654876 GEJ654876 FUN654876 FKR654876 FAV654876 EQZ654876 EHD654876 DXH654876 DNL654876 DDP654876 CTT654876 CJX654876 CAB654876 BQF654876 BGJ654876 AWN654876 AMR654876 ACV654876 SZ654876 JD654876 WVP589340 WLT589340 WBX589340 VSB589340 VIF589340 UYJ589340 UON589340 UER589340 TUV589340 TKZ589340 TBD589340 SRH589340 SHL589340 RXP589340 RNT589340 RDX589340 QUB589340 QKF589340 QAJ589340 PQN589340 PGR589340 OWV589340 OMZ589340 ODD589340 NTH589340 NJL589340 MZP589340 MPT589340 MFX589340 LWB589340 LMF589340 LCJ589340 KSN589340 KIR589340 JYV589340 JOZ589340 JFD589340 IVH589340 ILL589340 IBP589340 HRT589340 HHX589340 GYB589340 GOF589340 GEJ589340 FUN589340 FKR589340 FAV589340 EQZ589340 EHD589340 DXH589340 DNL589340 DDP589340 CTT589340 CJX589340 CAB589340 BQF589340 BGJ589340 AWN589340 AMR589340 ACV589340 SZ589340 JD589340 WVP523804 WLT523804 WBX523804 VSB523804 VIF523804 UYJ523804 UON523804 UER523804 TUV523804 TKZ523804 TBD523804 SRH523804 SHL523804 RXP523804 RNT523804 RDX523804 QUB523804 QKF523804 QAJ523804 PQN523804 PGR523804 OWV523804 OMZ523804 ODD523804 NTH523804 NJL523804 MZP523804 MPT523804 MFX523804 LWB523804 LMF523804 LCJ523804 KSN523804 KIR523804 JYV523804 JOZ523804 JFD523804 IVH523804 ILL523804 IBP523804 HRT523804 HHX523804 GYB523804 GOF523804 GEJ523804 FUN523804 FKR523804 FAV523804 EQZ523804 EHD523804 DXH523804 DNL523804 DDP523804 CTT523804 CJX523804 CAB523804 BQF523804 BGJ523804 AWN523804 AMR523804 ACV523804 SZ523804 JD523804 WVP458268 WLT458268 WBX458268 VSB458268 VIF458268 UYJ458268 UON458268 UER458268 TUV458268 TKZ458268 TBD458268 SRH458268 SHL458268 RXP458268 RNT458268 RDX458268 QUB458268 QKF458268 QAJ458268 PQN458268 PGR458268 OWV458268 OMZ458268 ODD458268 NTH458268 NJL458268 MZP458268 MPT458268 MFX458268 LWB458268 LMF458268 LCJ458268 KSN458268 KIR458268 JYV458268 JOZ458268 JFD458268 IVH458268 ILL458268 IBP458268 HRT458268 HHX458268 GYB458268 GOF458268 GEJ458268 FUN458268 FKR458268 FAV458268 EQZ458268 EHD458268 DXH458268 DNL458268 DDP458268 CTT458268 CJX458268 CAB458268 BQF458268 BGJ458268 AWN458268 AMR458268 ACV458268 SZ458268 JD458268 WVP392732 WLT392732 WBX392732 VSB392732 VIF392732 UYJ392732 UON392732 UER392732 TUV392732 TKZ392732 TBD392732 SRH392732 SHL392732 RXP392732 RNT392732 RDX392732 QUB392732 QKF392732 QAJ392732 PQN392732 PGR392732 OWV392732 OMZ392732 ODD392732 NTH392732 NJL392732 MZP392732 MPT392732 MFX392732 LWB392732 LMF392732 LCJ392732 KSN392732 KIR392732 JYV392732 JOZ392732 JFD392732 IVH392732 ILL392732 IBP392732 HRT392732 HHX392732 GYB392732 GOF392732 GEJ392732 FUN392732 FKR392732 FAV392732 EQZ392732 EHD392732 DXH392732 DNL392732 DDP392732 CTT392732 CJX392732 CAB392732 BQF392732 BGJ392732 AWN392732 AMR392732 ACV392732 SZ392732 JD392732 WVP327196 WLT327196 WBX327196 VSB327196 VIF327196 UYJ327196 UON327196 UER327196 TUV327196 TKZ327196 TBD327196 SRH327196 SHL327196 RXP327196 RNT327196 RDX327196 QUB327196 QKF327196 QAJ327196 PQN327196 PGR327196 OWV327196 OMZ327196 ODD327196 NTH327196 NJL327196 MZP327196 MPT327196 MFX327196 LWB327196 LMF327196 LCJ327196 KSN327196 KIR327196 JYV327196 JOZ327196 JFD327196 IVH327196 ILL327196 IBP327196 HRT327196 HHX327196 GYB327196 GOF327196 GEJ327196 FUN327196 FKR327196 FAV327196 EQZ327196 EHD327196 DXH327196 DNL327196 DDP327196 CTT327196 CJX327196 CAB327196 BQF327196 BGJ327196 AWN327196 AMR327196 ACV327196 SZ327196 JD327196 WVP261660 WLT261660 WBX261660 VSB261660 VIF261660 UYJ261660 UON261660 UER261660 TUV261660 TKZ261660 TBD261660 SRH261660 SHL261660 RXP261660 RNT261660 RDX261660 QUB261660 QKF261660 QAJ261660 PQN261660 PGR261660 OWV261660 OMZ261660 ODD261660 NTH261660 NJL261660 MZP261660 MPT261660 MFX261660 LWB261660 LMF261660 LCJ261660 KSN261660 KIR261660 JYV261660 JOZ261660 JFD261660 IVH261660 ILL261660 IBP261660 HRT261660 HHX261660 GYB261660 GOF261660 GEJ261660 FUN261660 FKR261660 FAV261660 EQZ261660 EHD261660 DXH261660 DNL261660 DDP261660 CTT261660 CJX261660 CAB261660 BQF261660 BGJ261660 AWN261660 AMR261660 ACV261660 SZ261660 JD261660 WVP196124 WLT196124 WBX196124 VSB196124 VIF196124 UYJ196124 UON196124 UER196124 TUV196124 TKZ196124 TBD196124 SRH196124 SHL196124 RXP196124 RNT196124 RDX196124 QUB196124 QKF196124 QAJ196124 PQN196124 PGR196124 OWV196124 OMZ196124 ODD196124 NTH196124 NJL196124 MZP196124 MPT196124 MFX196124 LWB196124 LMF196124 LCJ196124 KSN196124 KIR196124 JYV196124 JOZ196124 JFD196124 IVH196124 ILL196124 IBP196124 HRT196124 HHX196124 GYB196124 GOF196124 GEJ196124 FUN196124 FKR196124 FAV196124 EQZ196124 EHD196124 DXH196124 DNL196124 DDP196124 CTT196124 CJX196124 CAB196124 BQF196124 BGJ196124 AWN196124 AMR196124 ACV196124 SZ196124 JD196124 WVP130588 WLT130588 WBX130588 VSB130588 VIF130588 UYJ130588 UON130588 UER130588 TUV130588 TKZ130588 TBD130588 SRH130588 SHL130588 RXP130588 RNT130588 RDX130588 QUB130588 QKF130588 QAJ130588 PQN130588 PGR130588 OWV130588 OMZ130588 ODD130588 NTH130588 NJL130588 MZP130588 MPT130588 MFX130588 LWB130588 LMF130588 LCJ130588 KSN130588 KIR130588 JYV130588 JOZ130588 JFD130588 IVH130588 ILL130588 IBP130588 HRT130588 HHX130588 GYB130588 GOF130588 GEJ130588 FUN130588 FKR130588 FAV130588 EQZ130588 EHD130588 DXH130588 DNL130588 DDP130588 CTT130588 CJX130588 CAB130588 BQF130588 BGJ130588 AWN130588 AMR130588 ACV130588 SZ130588 JD130588 WVP65052 WLT65052 WBX65052 VSB65052 VIF65052 UYJ65052 UON65052 UER65052 TUV65052 TKZ65052 TBD65052 SRH65052 SHL65052 RXP65052 RNT65052 RDX65052 QUB65052 QKF65052 QAJ65052 PQN65052 PGR65052 OWV65052 OMZ65052 ODD65052 NTH65052 NJL65052 MZP65052 MPT65052 MFX65052 LWB65052 LMF65052 LCJ65052 KSN65052 KIR65052 JYV65052 JOZ65052 JFD65052 IVH65052 ILL65052 IBP65052 HRT65052 HHX65052 GYB65052 GOF65052 GEJ65052 FUN65052 FKR65052 FAV65052 EQZ65052 EHD65052 DXH65052 DNL65052 DDP65052 CTT65052 CJX65052 CAB65052 BQF65052 BGJ65052 AWN65052 AMR65052 ACV65052 SZ65052 JD65052 JD3 SZ3 ACV3 AMR3 AWN3 BGJ3 BQF3 CAB3 CJX3 CTT3 DDP3 DNL3 DXH3 EHD3 EQZ3 FAV3 FKR3 FUN3 GEJ3 GOF3 GYB3 HHX3 HRT3 IBP3 ILL3 IVH3 JFD3 JOZ3 JYV3 KIR3 KSN3 LCJ3 LMF3 LWB3 MFX3 MPT3 MZP3 NJL3 NTH3 ODD3 OMZ3 OWV3 PGR3 PQN3 QAJ3 QKF3 QUB3 RDX3 RNT3 RXP3 SHL3 SRH3 TBD3 TKZ3 TUV3 UER3 UON3 UYJ3 VIF3 VSB3 WBX3 WLT3 WVP3 Y978563 Y913027 Y847491 Y781955 Y716419 Y650883 Y585347 Y519811 Y454275 Y388739 Y323203 Y257667 Y192131 Y126595 Y61059" xr:uid="{00000000-0002-0000-0100-000000000000}">
      <formula1>County</formula1>
    </dataValidation>
  </dataValidations>
  <pageMargins left="0.7" right="0.7" top="0.75" bottom="0.75" header="0.3" footer="0.3"/>
  <pageSetup orientation="portrait" r:id="rId1"/>
  <headerFooter>
    <oddFooter>&amp;C&amp;1#&amp;"Calibri"&amp;10&amp;K317100Classification: FHLBank Topeka Public</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01BE5-B930-44E2-B3E3-DF792EAB3BDF}">
  <dimension ref="A1:J34"/>
  <sheetViews>
    <sheetView workbookViewId="0">
      <selection activeCell="F31" sqref="F31"/>
    </sheetView>
  </sheetViews>
  <sheetFormatPr defaultRowHeight="15" x14ac:dyDescent="0.25"/>
  <cols>
    <col min="1" max="1" width="12.85546875" bestFit="1" customWidth="1"/>
    <col min="2" max="2" width="12.42578125" bestFit="1" customWidth="1"/>
    <col min="3" max="4" width="10.85546875" bestFit="1" customWidth="1"/>
    <col min="6" max="6" width="9.28515625" customWidth="1"/>
  </cols>
  <sheetData>
    <row r="1" spans="1:10" x14ac:dyDescent="0.25">
      <c r="A1" t="s">
        <v>532</v>
      </c>
      <c r="B1" s="431">
        <f>County_State</f>
        <v>0</v>
      </c>
      <c r="C1" s="431"/>
      <c r="D1" s="431"/>
    </row>
    <row r="2" spans="1:10" ht="15.75" thickBot="1" x14ac:dyDescent="0.3"/>
    <row r="3" spans="1:10" ht="31.5" x14ac:dyDescent="0.25">
      <c r="A3" s="1"/>
      <c r="B3" s="122" t="s">
        <v>527</v>
      </c>
      <c r="C3" s="429" t="s">
        <v>386</v>
      </c>
      <c r="D3" s="430"/>
      <c r="E3" s="2"/>
      <c r="G3" s="2"/>
      <c r="H3" s="2"/>
      <c r="I3" s="2"/>
      <c r="J3" s="2"/>
    </row>
    <row r="4" spans="1:10" ht="15.75" thickBot="1" x14ac:dyDescent="0.3">
      <c r="A4" s="1" t="s">
        <v>529</v>
      </c>
      <c r="B4" s="195"/>
      <c r="C4" s="266" t="s">
        <v>530</v>
      </c>
      <c r="D4" s="267" t="s">
        <v>531</v>
      </c>
      <c r="E4" s="121"/>
      <c r="F4" s="119"/>
      <c r="G4" s="119"/>
      <c r="H4" s="119"/>
      <c r="I4" s="119"/>
      <c r="J4" s="119"/>
    </row>
    <row r="5" spans="1:10" x14ac:dyDescent="0.25">
      <c r="A5" s="1">
        <v>2021</v>
      </c>
      <c r="B5" s="265" t="s">
        <v>630</v>
      </c>
      <c r="C5" s="268" t="e">
        <f>CEILING((C6/0.5)*0.3, 1)</f>
        <v>#N/A</v>
      </c>
      <c r="D5" s="269" t="e">
        <f>CEILING((D6/0.5)*0.3, 1)</f>
        <v>#N/A</v>
      </c>
      <c r="E5" s="120"/>
      <c r="F5" s="123"/>
      <c r="G5" s="120"/>
      <c r="H5" s="120"/>
      <c r="I5" s="120"/>
      <c r="J5" s="120"/>
    </row>
    <row r="6" spans="1:10" x14ac:dyDescent="0.25">
      <c r="A6" s="1">
        <v>2021</v>
      </c>
      <c r="B6" s="50" t="s">
        <v>617</v>
      </c>
      <c r="C6" s="124" t="e">
        <f>INDEX(Income_Limits_2021, MATCH($B$1, USDA_Counties, 0), 1)</f>
        <v>#N/A</v>
      </c>
      <c r="D6" s="3" t="e">
        <f>INDEX(Income_Limits_2021, MATCH($B$1, USDA_Counties, 0), 2)</f>
        <v>#N/A</v>
      </c>
      <c r="E6" s="120"/>
      <c r="F6" s="120"/>
      <c r="G6" s="120"/>
      <c r="H6" s="120"/>
      <c r="I6" s="120"/>
      <c r="J6" s="120"/>
    </row>
    <row r="7" spans="1:10" x14ac:dyDescent="0.25">
      <c r="A7" s="1">
        <v>2021</v>
      </c>
      <c r="B7" s="51" t="s">
        <v>618</v>
      </c>
      <c r="C7" s="124" t="e">
        <f>CEILING(((C8-C6)/(0.8-0.5))*(0.6-0.5) + C6, 1)</f>
        <v>#N/A</v>
      </c>
      <c r="D7" s="3" t="e">
        <f>CEILING(((D8-D6)/(0.8-0.5))*(0.6-0.5) + D6, 1)</f>
        <v>#N/A</v>
      </c>
      <c r="E7" s="120"/>
      <c r="F7" s="120"/>
      <c r="G7" s="120"/>
      <c r="H7" s="120"/>
      <c r="I7" s="120"/>
      <c r="J7" s="120"/>
    </row>
    <row r="8" spans="1:10" x14ac:dyDescent="0.25">
      <c r="A8" s="1">
        <v>2021</v>
      </c>
      <c r="B8" s="52" t="s">
        <v>619</v>
      </c>
      <c r="C8" s="126" t="e">
        <f>INDEX(Income_Limits_2021, MATCH($B$1, USDA_Counties, 0), 3)</f>
        <v>#N/A</v>
      </c>
      <c r="D8" s="127" t="e">
        <f>INDEX(Income_Limits_2021, MATCH($B$1, USDA_Counties, 0), 4)</f>
        <v>#N/A</v>
      </c>
      <c r="E8" s="120"/>
      <c r="F8" s="120"/>
      <c r="G8" s="120"/>
      <c r="H8" s="120"/>
      <c r="I8" s="120"/>
      <c r="J8" s="120"/>
    </row>
    <row r="9" spans="1:10" ht="15.75" thickBot="1" x14ac:dyDescent="0.3">
      <c r="A9" s="1">
        <v>2021</v>
      </c>
      <c r="B9" s="53" t="s">
        <v>421</v>
      </c>
      <c r="C9" s="125">
        <v>1000000</v>
      </c>
      <c r="D9" s="4">
        <v>1000000</v>
      </c>
      <c r="E9" s="120"/>
      <c r="F9" s="120"/>
      <c r="G9" s="120"/>
      <c r="H9" s="120"/>
      <c r="I9" s="120"/>
      <c r="J9" s="120"/>
    </row>
    <row r="10" spans="1:10" x14ac:dyDescent="0.25">
      <c r="A10" s="1">
        <v>2022</v>
      </c>
      <c r="B10" s="265" t="s">
        <v>630</v>
      </c>
      <c r="C10" s="124" t="e">
        <f>CEILING((C11/0.5)*0.3, 1)</f>
        <v>#N/A</v>
      </c>
      <c r="D10" s="3" t="e">
        <f>CEILING((D11/0.5)*0.3, 1)</f>
        <v>#N/A</v>
      </c>
      <c r="E10" s="120"/>
      <c r="F10" s="120"/>
      <c r="G10" s="120"/>
      <c r="H10" s="120"/>
      <c r="I10" s="120"/>
      <c r="J10" s="120"/>
    </row>
    <row r="11" spans="1:10" x14ac:dyDescent="0.25">
      <c r="A11" s="1">
        <v>2022</v>
      </c>
      <c r="B11" s="50" t="s">
        <v>617</v>
      </c>
      <c r="C11" s="124" t="e">
        <f>INDEX(Income_Limits_2022, MATCH($B$1, USDA_Counties, 0), 1)</f>
        <v>#N/A</v>
      </c>
      <c r="D11" s="3" t="e">
        <f>INDEX(Income_Limits_2022, MATCH($B$1, USDA_Counties, 0), 2)</f>
        <v>#N/A</v>
      </c>
      <c r="E11" s="1"/>
      <c r="F11" s="1"/>
      <c r="G11" s="1"/>
      <c r="H11" s="1"/>
      <c r="I11" s="1"/>
      <c r="J11" s="1"/>
    </row>
    <row r="12" spans="1:10" x14ac:dyDescent="0.25">
      <c r="A12" s="1">
        <v>2022</v>
      </c>
      <c r="B12" s="51" t="s">
        <v>618</v>
      </c>
      <c r="C12" s="124" t="e">
        <f>CEILING(((C13-C11)/(0.8-0.5))*(0.6-0.5) + C11, 1)</f>
        <v>#N/A</v>
      </c>
      <c r="D12" s="3" t="e">
        <f>CEILING(((D13-D11)/(0.8-0.5))*(0.6-0.5) + D11, 1)</f>
        <v>#N/A</v>
      </c>
      <c r="E12" s="1"/>
      <c r="F12" s="1"/>
      <c r="G12" s="1"/>
      <c r="H12" s="1"/>
      <c r="I12" s="1"/>
      <c r="J12" s="1"/>
    </row>
    <row r="13" spans="1:10" x14ac:dyDescent="0.25">
      <c r="A13" s="1">
        <v>2022</v>
      </c>
      <c r="B13" s="52" t="s">
        <v>619</v>
      </c>
      <c r="C13" s="124" t="e">
        <f>INDEX(Income_Limits_2022, MATCH($B$1, USDA_Counties, 0), 3)</f>
        <v>#N/A</v>
      </c>
      <c r="D13" s="3" t="e">
        <f>INDEX(Income_Limits_2022, MATCH($B$1, USDA_Counties, 0), 4)</f>
        <v>#N/A</v>
      </c>
      <c r="E13" s="1"/>
      <c r="F13" s="1"/>
      <c r="G13" s="1"/>
      <c r="H13" s="1"/>
      <c r="I13" s="1"/>
      <c r="J13" s="1"/>
    </row>
    <row r="14" spans="1:10" ht="15.75" thickBot="1" x14ac:dyDescent="0.3">
      <c r="A14" s="1">
        <v>2022</v>
      </c>
      <c r="B14" s="53" t="s">
        <v>421</v>
      </c>
      <c r="C14" s="132">
        <v>1000000</v>
      </c>
      <c r="D14" s="133">
        <v>1000000</v>
      </c>
      <c r="E14" s="1"/>
      <c r="F14" s="1"/>
      <c r="G14" s="1"/>
      <c r="H14" s="1"/>
      <c r="I14" s="1"/>
      <c r="J14" s="1"/>
    </row>
    <row r="15" spans="1:10" x14ac:dyDescent="0.25">
      <c r="A15" s="1">
        <v>2023</v>
      </c>
      <c r="B15" s="265" t="s">
        <v>630</v>
      </c>
      <c r="C15" s="124" t="e">
        <f>CEILING((C16/0.5)*0.3, 1)</f>
        <v>#N/A</v>
      </c>
      <c r="D15" s="3" t="e">
        <f>CEILING((D16/0.5)*0.3, 1)</f>
        <v>#N/A</v>
      </c>
      <c r="E15" s="1"/>
      <c r="F15" s="1"/>
      <c r="G15" s="1"/>
      <c r="H15" s="1"/>
      <c r="I15" s="1"/>
      <c r="J15" s="1"/>
    </row>
    <row r="16" spans="1:10" x14ac:dyDescent="0.25">
      <c r="A16" s="1">
        <v>2023</v>
      </c>
      <c r="B16" s="50" t="s">
        <v>617</v>
      </c>
      <c r="C16" s="124" t="e">
        <f>INDEX(Income_Limits_2023, MATCH($B$1, USDA_Counties, 0), 1)</f>
        <v>#N/A</v>
      </c>
      <c r="D16" s="3" t="e">
        <f>INDEX(Income_Limits_2023, MATCH($B$1, USDA_Counties, 0), 2)</f>
        <v>#N/A</v>
      </c>
      <c r="E16" s="1"/>
      <c r="F16" s="1"/>
      <c r="G16" s="1"/>
      <c r="H16" s="1"/>
      <c r="I16" s="1"/>
      <c r="J16" s="1"/>
    </row>
    <row r="17" spans="1:10" x14ac:dyDescent="0.25">
      <c r="A17" s="1">
        <v>2023</v>
      </c>
      <c r="B17" s="51" t="s">
        <v>618</v>
      </c>
      <c r="C17" s="124" t="e">
        <f>CEILING(((C18-C16)/(0.8-0.5))*(0.6-0.5) + C16, 1)</f>
        <v>#N/A</v>
      </c>
      <c r="D17" s="3" t="e">
        <f>CEILING(((D18-D16)/(0.8-0.5))*(0.6-0.5) + D16, 1)</f>
        <v>#N/A</v>
      </c>
      <c r="E17" s="1"/>
      <c r="F17" s="1"/>
      <c r="G17" s="1"/>
      <c r="H17" s="1"/>
      <c r="I17" s="1"/>
      <c r="J17" s="1"/>
    </row>
    <row r="18" spans="1:10" x14ac:dyDescent="0.25">
      <c r="A18" s="1">
        <v>2023</v>
      </c>
      <c r="B18" s="52" t="s">
        <v>619</v>
      </c>
      <c r="C18" s="124" t="e">
        <f>INDEX(Income_Limits_2023, MATCH($B$1, USDA_Counties, 0), 3)</f>
        <v>#N/A</v>
      </c>
      <c r="D18" s="3" t="e">
        <f>INDEX(Income_Limits_2023, MATCH($B$1, USDA_Counties, 0), 4)</f>
        <v>#N/A</v>
      </c>
      <c r="E18" s="1"/>
      <c r="F18" s="1"/>
      <c r="G18" s="1"/>
      <c r="H18" s="1"/>
      <c r="I18" s="1"/>
      <c r="J18" s="1"/>
    </row>
    <row r="19" spans="1:10" ht="15.75" thickBot="1" x14ac:dyDescent="0.3">
      <c r="A19" s="1">
        <v>2023</v>
      </c>
      <c r="B19" s="53" t="s">
        <v>421</v>
      </c>
      <c r="C19" s="132">
        <v>1000000</v>
      </c>
      <c r="D19" s="133">
        <v>1000000</v>
      </c>
      <c r="E19" s="1"/>
      <c r="F19" s="1"/>
      <c r="G19" s="1"/>
      <c r="H19" s="1"/>
      <c r="I19" s="1"/>
      <c r="J19" s="1"/>
    </row>
    <row r="20" spans="1:10" x14ac:dyDescent="0.25">
      <c r="A20" s="1">
        <v>2024</v>
      </c>
      <c r="B20" s="265" t="s">
        <v>630</v>
      </c>
      <c r="C20" s="124" t="e">
        <f>CEILING((C21/0.5)*0.3, 1)</f>
        <v>#N/A</v>
      </c>
      <c r="D20" s="3" t="e">
        <f>CEILING((D21/0.5)*0.3, 1)</f>
        <v>#N/A</v>
      </c>
      <c r="E20" s="1"/>
      <c r="F20" s="1"/>
      <c r="G20" s="1"/>
      <c r="H20" s="1"/>
      <c r="I20" s="1"/>
      <c r="J20" s="1"/>
    </row>
    <row r="21" spans="1:10" x14ac:dyDescent="0.25">
      <c r="A21" s="1">
        <v>2024</v>
      </c>
      <c r="B21" s="50" t="s">
        <v>617</v>
      </c>
      <c r="C21" s="124" t="e">
        <f>INDEX(Income_Limits_2024, MATCH($B$1, USDA_Counties, 0), 1)</f>
        <v>#N/A</v>
      </c>
      <c r="D21" s="3" t="e">
        <f>INDEX(Income_Limits_2024, MATCH($B$1, USDA_Counties, 0), 2)</f>
        <v>#N/A</v>
      </c>
    </row>
    <row r="22" spans="1:10" x14ac:dyDescent="0.25">
      <c r="A22" s="1">
        <v>2024</v>
      </c>
      <c r="B22" s="51" t="s">
        <v>618</v>
      </c>
      <c r="C22" s="124" t="e">
        <f>CEILING(((C23-C21)/(0.8-0.5))*(0.6-0.5) + C21, 1)</f>
        <v>#N/A</v>
      </c>
      <c r="D22" s="3" t="e">
        <f>CEILING(((D23-D21)/(0.8-0.5))*(0.6-0.5) + D21, 1)</f>
        <v>#N/A</v>
      </c>
    </row>
    <row r="23" spans="1:10" x14ac:dyDescent="0.25">
      <c r="A23" s="1">
        <v>2024</v>
      </c>
      <c r="B23" s="52" t="s">
        <v>619</v>
      </c>
      <c r="C23" s="124" t="e">
        <f>INDEX(Income_Limits_2024, MATCH($B$1, USDA_Counties, 0), 3)</f>
        <v>#N/A</v>
      </c>
      <c r="D23" s="3" t="e">
        <f>INDEX(Income_Limits_2024, MATCH($B$1, USDA_Counties, 0), 4)</f>
        <v>#N/A</v>
      </c>
    </row>
    <row r="24" spans="1:10" ht="15.75" thickBot="1" x14ac:dyDescent="0.3">
      <c r="A24" s="1">
        <v>2024</v>
      </c>
      <c r="B24" s="53" t="s">
        <v>421</v>
      </c>
      <c r="C24" s="132">
        <v>1000000</v>
      </c>
      <c r="D24" s="133">
        <v>1000000</v>
      </c>
    </row>
    <row r="25" spans="1:10" x14ac:dyDescent="0.25">
      <c r="A25" s="1">
        <v>2025</v>
      </c>
      <c r="B25" s="265" t="s">
        <v>630</v>
      </c>
      <c r="C25" s="124" t="e">
        <f>CEILING((C26/0.5)*0.3, 1)</f>
        <v>#N/A</v>
      </c>
      <c r="D25" s="3" t="e">
        <f>CEILING((D26/0.5)*0.3, 1)</f>
        <v>#N/A</v>
      </c>
    </row>
    <row r="26" spans="1:10" x14ac:dyDescent="0.25">
      <c r="A26" s="1">
        <v>2025</v>
      </c>
      <c r="B26" s="50" t="s">
        <v>617</v>
      </c>
      <c r="C26" s="124" t="e">
        <f>INDEX(Income_Limits_2025, MATCH($B$1, USDA_Counties, 0), 1)</f>
        <v>#N/A</v>
      </c>
      <c r="D26" s="3" t="e">
        <f>INDEX(Income_Limits_2025, MATCH($B$1, USDA_Counties, 0), 2)</f>
        <v>#N/A</v>
      </c>
    </row>
    <row r="27" spans="1:10" x14ac:dyDescent="0.25">
      <c r="A27" s="1">
        <v>2025</v>
      </c>
      <c r="B27" s="51" t="s">
        <v>618</v>
      </c>
      <c r="C27" s="124" t="e">
        <f>CEILING(((C28-C26)/(0.8-0.5))*(0.6-0.5) + C26, 1)</f>
        <v>#N/A</v>
      </c>
      <c r="D27" s="3" t="e">
        <f>CEILING(((D28-D26)/(0.8-0.5))*(0.6-0.5) + D26, 1)</f>
        <v>#N/A</v>
      </c>
    </row>
    <row r="28" spans="1:10" x14ac:dyDescent="0.25">
      <c r="A28" s="1">
        <v>2025</v>
      </c>
      <c r="B28" s="52" t="s">
        <v>619</v>
      </c>
      <c r="C28" s="124" t="e">
        <f>INDEX(Income_Limits_2025, MATCH($B$1, USDA_Counties, 0), 3)</f>
        <v>#N/A</v>
      </c>
      <c r="D28" s="3" t="e">
        <f>INDEX(Income_Limits_2025, MATCH($B$1, USDA_Counties, 0), 4)</f>
        <v>#N/A</v>
      </c>
    </row>
    <row r="29" spans="1:10" ht="15.75" thickBot="1" x14ac:dyDescent="0.3">
      <c r="A29" s="1">
        <v>2025</v>
      </c>
      <c r="B29" s="53" t="s">
        <v>421</v>
      </c>
      <c r="C29" s="132">
        <v>1000000</v>
      </c>
      <c r="D29" s="133">
        <v>1000000</v>
      </c>
    </row>
    <row r="30" spans="1:10" x14ac:dyDescent="0.25">
      <c r="A30" s="1">
        <v>2026</v>
      </c>
      <c r="B30" s="265" t="s">
        <v>630</v>
      </c>
      <c r="C30" s="124" t="e">
        <f>CEILING((C31/0.5)*0.3, 1)</f>
        <v>#N/A</v>
      </c>
      <c r="D30" s="3" t="e">
        <f>CEILING((D31/0.5)*0.3, 1)</f>
        <v>#N/A</v>
      </c>
    </row>
    <row r="31" spans="1:10" x14ac:dyDescent="0.25">
      <c r="A31" s="1">
        <v>2026</v>
      </c>
      <c r="B31" s="50" t="s">
        <v>617</v>
      </c>
      <c r="C31" s="124" t="e">
        <f>INDEX(Income_Limits_2026, MATCH($B$1, USDA_Counties, 0), 1)</f>
        <v>#N/A</v>
      </c>
      <c r="D31" s="3" t="e">
        <f>INDEX(Income_Limits_2026, MATCH($B$1, USDA_Counties, 0), 2)</f>
        <v>#N/A</v>
      </c>
    </row>
    <row r="32" spans="1:10" x14ac:dyDescent="0.25">
      <c r="A32" s="1">
        <v>2026</v>
      </c>
      <c r="B32" s="51" t="s">
        <v>618</v>
      </c>
      <c r="C32" s="124" t="e">
        <f>CEILING(((C33-C31)/(0.8-0.5))*(0.6-0.5) + C31, 1)</f>
        <v>#N/A</v>
      </c>
      <c r="D32" s="3" t="e">
        <f>CEILING(((D33-D31)/(0.8-0.5))*(0.6-0.5) + D31, 1)</f>
        <v>#N/A</v>
      </c>
    </row>
    <row r="33" spans="1:4" x14ac:dyDescent="0.25">
      <c r="A33" s="1">
        <v>2026</v>
      </c>
      <c r="B33" s="52" t="s">
        <v>619</v>
      </c>
      <c r="C33" s="124" t="e">
        <f>INDEX(Income_Limits_2026, MATCH($B$1, USDA_Counties, 0), 3)</f>
        <v>#N/A</v>
      </c>
      <c r="D33" s="3" t="e">
        <f>INDEX(Income_Limits_2026, MATCH($B$1, USDA_Counties, 0), 4)</f>
        <v>#N/A</v>
      </c>
    </row>
    <row r="34" spans="1:4" ht="15.75" thickBot="1" x14ac:dyDescent="0.3">
      <c r="A34" s="1">
        <v>2026</v>
      </c>
      <c r="B34" s="53" t="s">
        <v>421</v>
      </c>
      <c r="C34" s="132">
        <v>1000000</v>
      </c>
      <c r="D34" s="133">
        <v>1000000</v>
      </c>
    </row>
  </sheetData>
  <sheetProtection algorithmName="SHA-512" hashValue="F8x5+RB4MA++wRiyp6TiC0GPAxc3SXHaptHrE2oWYbqFYt1aX+9LCRJUzO21fdbYA5DYIuczvAXyFQ5x+FtdYQ==" saltValue="BBL6JmDnd3CGpxVNGdULig==" spinCount="100000" sheet="1" objects="1" scenarios="1"/>
  <mergeCells count="2">
    <mergeCell ref="C3:D3"/>
    <mergeCell ref="B1:D1"/>
  </mergeCells>
  <conditionalFormatting sqref="C8:D34">
    <cfRule type="containsErrors" dxfId="1" priority="1">
      <formula>ISERROR(C8)</formula>
    </cfRule>
  </conditionalFormatting>
  <conditionalFormatting sqref="C5:J7 E8:J10">
    <cfRule type="containsErrors" dxfId="0" priority="27">
      <formula>ISERROR(C5)</formula>
    </cfRule>
  </conditionalFormatting>
  <pageMargins left="0.7" right="0.7" top="0.75" bottom="0.75" header="0.3" footer="0.3"/>
  <pageSetup orientation="portrait" horizontalDpi="200" verticalDpi="200" r:id="rId1"/>
  <headerFooter>
    <oddFooter>&amp;C&amp;1#&amp;"Calibri"&amp;10&amp;K317100Classification: FHLBank Topeka Public</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46FED-BA8C-45C8-BB6C-867A450E0A4B}">
  <dimension ref="B2:AC366"/>
  <sheetViews>
    <sheetView workbookViewId="0">
      <pane xSplit="5" topLeftCell="S1" activePane="topRight" state="frozen"/>
      <selection pane="topRight" activeCell="C9" sqref="C9"/>
    </sheetView>
  </sheetViews>
  <sheetFormatPr defaultRowHeight="15" x14ac:dyDescent="0.25"/>
  <cols>
    <col min="3" max="3" width="10.42578125" bestFit="1" customWidth="1"/>
    <col min="5" max="5" width="27" bestFit="1" customWidth="1"/>
    <col min="6" max="9" width="10.85546875" bestFit="1" customWidth="1"/>
    <col min="10" max="10" width="12.140625" style="152" customWidth="1"/>
    <col min="11" max="11" width="11.5703125" customWidth="1"/>
    <col min="12" max="12" width="12" customWidth="1"/>
    <col min="13" max="13" width="11.7109375" customWidth="1"/>
    <col min="14" max="14" width="12.7109375" style="152" customWidth="1"/>
    <col min="15" max="15" width="11.7109375" customWidth="1"/>
    <col min="16" max="16" width="11.42578125" customWidth="1"/>
    <col min="17" max="17" width="11.5703125" customWidth="1"/>
    <col min="18" max="18" width="11.140625" style="152" bestFit="1" customWidth="1"/>
    <col min="19" max="21" width="11.140625" bestFit="1" customWidth="1"/>
    <col min="22" max="22" width="11.7109375" style="152" customWidth="1"/>
    <col min="23" max="25" width="11.7109375" customWidth="1"/>
    <col min="26" max="26" width="12.28515625" style="152" customWidth="1"/>
    <col min="27" max="29" width="12.28515625" customWidth="1"/>
  </cols>
  <sheetData>
    <row r="2" spans="2:29" ht="12.95" customHeight="1" x14ac:dyDescent="0.25">
      <c r="B2" s="432" t="s">
        <v>566</v>
      </c>
      <c r="C2" s="432"/>
      <c r="E2" s="107"/>
      <c r="F2" s="103" t="s">
        <v>533</v>
      </c>
      <c r="G2" s="103" t="s">
        <v>534</v>
      </c>
      <c r="H2" s="103" t="s">
        <v>535</v>
      </c>
      <c r="I2" s="103" t="s">
        <v>536</v>
      </c>
      <c r="J2" s="151" t="s">
        <v>576</v>
      </c>
      <c r="K2" s="103" t="s">
        <v>577</v>
      </c>
      <c r="L2" s="103" t="s">
        <v>578</v>
      </c>
      <c r="M2" s="103" t="s">
        <v>579</v>
      </c>
      <c r="N2" s="151" t="s">
        <v>587</v>
      </c>
      <c r="O2" s="103" t="s">
        <v>588</v>
      </c>
      <c r="P2" s="103" t="s">
        <v>589</v>
      </c>
      <c r="Q2" s="103" t="s">
        <v>590</v>
      </c>
      <c r="R2" s="151" t="s">
        <v>593</v>
      </c>
      <c r="S2" s="103" t="s">
        <v>594</v>
      </c>
      <c r="T2" s="103" t="s">
        <v>595</v>
      </c>
      <c r="U2" s="103" t="s">
        <v>596</v>
      </c>
      <c r="V2" s="151" t="s">
        <v>660</v>
      </c>
      <c r="W2" s="103" t="s">
        <v>661</v>
      </c>
      <c r="X2" s="103" t="s">
        <v>662</v>
      </c>
      <c r="Y2" s="103" t="s">
        <v>663</v>
      </c>
      <c r="Z2" s="151" t="s">
        <v>670</v>
      </c>
      <c r="AA2" s="103" t="s">
        <v>671</v>
      </c>
      <c r="AB2" s="103" t="s">
        <v>672</v>
      </c>
      <c r="AC2" s="103" t="s">
        <v>673</v>
      </c>
    </row>
    <row r="3" spans="2:29" x14ac:dyDescent="0.25">
      <c r="B3" s="141">
        <v>2021</v>
      </c>
      <c r="C3" s="142">
        <v>44197</v>
      </c>
      <c r="E3" s="108" t="s">
        <v>424</v>
      </c>
      <c r="F3">
        <v>39500</v>
      </c>
      <c r="G3">
        <v>52150</v>
      </c>
      <c r="H3">
        <v>63200</v>
      </c>
      <c r="I3">
        <v>83400</v>
      </c>
      <c r="J3" s="153">
        <v>44150</v>
      </c>
      <c r="K3" s="146">
        <v>58300</v>
      </c>
      <c r="L3" s="146">
        <v>70650</v>
      </c>
      <c r="M3" s="146">
        <v>93250</v>
      </c>
      <c r="N3" s="152">
        <v>46750</v>
      </c>
      <c r="O3">
        <v>61750</v>
      </c>
      <c r="P3">
        <v>74800</v>
      </c>
      <c r="Q3">
        <v>98750</v>
      </c>
      <c r="R3" s="152">
        <v>51400</v>
      </c>
      <c r="S3">
        <v>67850</v>
      </c>
      <c r="T3">
        <v>82250</v>
      </c>
      <c r="U3">
        <v>108600</v>
      </c>
      <c r="V3" s="152">
        <v>56100</v>
      </c>
      <c r="W3">
        <v>74100</v>
      </c>
      <c r="X3">
        <v>89750</v>
      </c>
      <c r="Y3">
        <v>118500</v>
      </c>
      <c r="Z3" s="152">
        <v>56200</v>
      </c>
      <c r="AA3">
        <v>74200</v>
      </c>
      <c r="AB3">
        <v>89900</v>
      </c>
      <c r="AC3">
        <v>118700</v>
      </c>
    </row>
    <row r="4" spans="2:29" x14ac:dyDescent="0.25">
      <c r="B4" s="141">
        <v>2022</v>
      </c>
      <c r="C4" s="142">
        <v>44774</v>
      </c>
      <c r="E4" s="108" t="s">
        <v>423</v>
      </c>
      <c r="F4">
        <v>34300</v>
      </c>
      <c r="G4">
        <v>45300</v>
      </c>
      <c r="H4">
        <v>54900</v>
      </c>
      <c r="I4">
        <v>72450</v>
      </c>
      <c r="J4" s="153">
        <v>38350</v>
      </c>
      <c r="K4" s="146">
        <v>50650</v>
      </c>
      <c r="L4" s="146">
        <v>61350</v>
      </c>
      <c r="M4" s="146">
        <v>81000</v>
      </c>
      <c r="N4" s="152">
        <v>40600</v>
      </c>
      <c r="O4">
        <v>53600</v>
      </c>
      <c r="P4">
        <v>64950</v>
      </c>
      <c r="Q4">
        <v>85750</v>
      </c>
      <c r="R4" s="152">
        <v>44650</v>
      </c>
      <c r="S4">
        <v>58950</v>
      </c>
      <c r="T4">
        <v>71400</v>
      </c>
      <c r="U4">
        <v>94250</v>
      </c>
      <c r="V4" s="152">
        <v>48050</v>
      </c>
      <c r="W4">
        <v>63450</v>
      </c>
      <c r="X4">
        <v>76900</v>
      </c>
      <c r="Y4">
        <v>101550</v>
      </c>
      <c r="Z4" s="152">
        <v>49900</v>
      </c>
      <c r="AA4">
        <v>65900</v>
      </c>
      <c r="AB4">
        <v>79850</v>
      </c>
      <c r="AC4">
        <v>105450</v>
      </c>
    </row>
    <row r="5" spans="2:29" x14ac:dyDescent="0.25">
      <c r="B5" s="141">
        <v>2023</v>
      </c>
      <c r="C5" s="143">
        <v>45159</v>
      </c>
      <c r="E5" s="113" t="s">
        <v>10</v>
      </c>
      <c r="F5">
        <v>27150</v>
      </c>
      <c r="G5">
        <v>35850</v>
      </c>
      <c r="H5">
        <v>43450</v>
      </c>
      <c r="I5">
        <v>57350</v>
      </c>
      <c r="J5" s="153">
        <v>30350</v>
      </c>
      <c r="K5" s="146">
        <v>40100</v>
      </c>
      <c r="L5" s="146">
        <v>48550</v>
      </c>
      <c r="M5" s="146">
        <v>64100</v>
      </c>
      <c r="N5" s="152">
        <v>32100</v>
      </c>
      <c r="O5">
        <v>42400</v>
      </c>
      <c r="P5">
        <v>51350</v>
      </c>
      <c r="Q5">
        <v>67800</v>
      </c>
      <c r="R5" s="152">
        <v>33250</v>
      </c>
      <c r="S5">
        <v>43900</v>
      </c>
      <c r="T5">
        <v>53200</v>
      </c>
      <c r="U5">
        <v>70250</v>
      </c>
      <c r="V5" s="152">
        <v>36300</v>
      </c>
      <c r="W5">
        <v>47950</v>
      </c>
      <c r="X5">
        <v>58100</v>
      </c>
      <c r="Y5">
        <v>76700</v>
      </c>
      <c r="Z5" s="152">
        <v>38400</v>
      </c>
      <c r="AA5">
        <v>50700</v>
      </c>
      <c r="AB5">
        <v>61450</v>
      </c>
      <c r="AC5">
        <v>81150</v>
      </c>
    </row>
    <row r="6" spans="2:29" x14ac:dyDescent="0.25">
      <c r="B6" s="141">
        <v>2024</v>
      </c>
      <c r="C6" s="143">
        <v>45536</v>
      </c>
      <c r="E6" s="113" t="s">
        <v>11</v>
      </c>
      <c r="F6">
        <v>27050</v>
      </c>
      <c r="G6">
        <v>35750</v>
      </c>
      <c r="H6">
        <v>43300</v>
      </c>
      <c r="I6">
        <v>57150</v>
      </c>
      <c r="J6" s="153">
        <v>30100</v>
      </c>
      <c r="K6" s="146">
        <v>39750</v>
      </c>
      <c r="L6" s="146">
        <v>48150</v>
      </c>
      <c r="M6" s="146">
        <v>63550</v>
      </c>
      <c r="N6" s="152">
        <v>31700</v>
      </c>
      <c r="O6">
        <v>41850</v>
      </c>
      <c r="P6">
        <v>50700</v>
      </c>
      <c r="Q6">
        <v>66900</v>
      </c>
      <c r="R6" s="152">
        <v>32600</v>
      </c>
      <c r="S6">
        <v>43050</v>
      </c>
      <c r="T6">
        <v>52150</v>
      </c>
      <c r="U6">
        <v>68850</v>
      </c>
      <c r="V6" s="152">
        <v>33550</v>
      </c>
      <c r="W6">
        <v>44300</v>
      </c>
      <c r="X6">
        <v>53700</v>
      </c>
      <c r="Y6">
        <v>70900</v>
      </c>
      <c r="Z6" s="152">
        <v>35550</v>
      </c>
      <c r="AA6">
        <v>46950</v>
      </c>
      <c r="AB6">
        <v>56900</v>
      </c>
      <c r="AC6">
        <v>75150</v>
      </c>
    </row>
    <row r="7" spans="2:29" x14ac:dyDescent="0.25">
      <c r="B7" s="141">
        <v>2025</v>
      </c>
      <c r="C7" s="142">
        <v>45901</v>
      </c>
      <c r="E7" s="113" t="s">
        <v>425</v>
      </c>
      <c r="F7">
        <v>59100</v>
      </c>
      <c r="G7">
        <v>78050</v>
      </c>
      <c r="H7">
        <v>96000</v>
      </c>
      <c r="I7">
        <v>126700</v>
      </c>
      <c r="J7" s="153">
        <v>59550</v>
      </c>
      <c r="K7" s="146">
        <v>78650</v>
      </c>
      <c r="L7" s="146">
        <v>96000</v>
      </c>
      <c r="M7" s="146">
        <v>126700</v>
      </c>
      <c r="N7" s="152">
        <v>63050</v>
      </c>
      <c r="O7">
        <v>83250</v>
      </c>
      <c r="P7">
        <v>103600</v>
      </c>
      <c r="Q7">
        <v>136750</v>
      </c>
      <c r="R7" s="152">
        <v>69350</v>
      </c>
      <c r="S7">
        <v>91550</v>
      </c>
      <c r="T7">
        <v>113950</v>
      </c>
      <c r="U7">
        <v>150400</v>
      </c>
      <c r="V7" s="152">
        <v>75750</v>
      </c>
      <c r="W7">
        <v>100000</v>
      </c>
      <c r="X7">
        <v>122400</v>
      </c>
      <c r="Y7">
        <v>161600</v>
      </c>
      <c r="Z7" s="152">
        <v>83300</v>
      </c>
      <c r="AA7">
        <v>110000</v>
      </c>
      <c r="AB7">
        <v>134600</v>
      </c>
      <c r="AC7">
        <v>177700</v>
      </c>
    </row>
    <row r="8" spans="2:29" x14ac:dyDescent="0.25">
      <c r="B8" s="141">
        <v>2026</v>
      </c>
      <c r="C8" s="142">
        <v>46296</v>
      </c>
      <c r="E8" s="113" t="s">
        <v>12</v>
      </c>
      <c r="F8">
        <v>52400</v>
      </c>
      <c r="G8">
        <v>69200</v>
      </c>
      <c r="H8">
        <v>79900</v>
      </c>
      <c r="I8">
        <v>105450</v>
      </c>
      <c r="J8" s="153">
        <v>58600</v>
      </c>
      <c r="K8" s="146">
        <v>77400</v>
      </c>
      <c r="L8" s="146">
        <v>90000</v>
      </c>
      <c r="M8" s="146">
        <v>118800</v>
      </c>
      <c r="N8" s="152">
        <v>62050</v>
      </c>
      <c r="O8">
        <v>81950</v>
      </c>
      <c r="P8">
        <v>96200</v>
      </c>
      <c r="Q8">
        <v>127000</v>
      </c>
      <c r="R8" s="152">
        <v>65200</v>
      </c>
      <c r="S8">
        <v>86100</v>
      </c>
      <c r="T8">
        <v>102650</v>
      </c>
      <c r="U8">
        <v>135500</v>
      </c>
      <c r="V8" s="152">
        <v>70050</v>
      </c>
      <c r="W8">
        <v>92500</v>
      </c>
      <c r="X8">
        <v>104200</v>
      </c>
      <c r="Y8">
        <v>137550</v>
      </c>
      <c r="Z8" s="152">
        <v>72000</v>
      </c>
      <c r="AA8">
        <v>95050</v>
      </c>
      <c r="AB8">
        <v>106800</v>
      </c>
      <c r="AC8">
        <v>141000</v>
      </c>
    </row>
    <row r="9" spans="2:29" x14ac:dyDescent="0.25">
      <c r="B9" s="141"/>
      <c r="C9" s="143"/>
      <c r="E9" s="113" t="s">
        <v>13</v>
      </c>
      <c r="F9">
        <v>36750</v>
      </c>
      <c r="G9">
        <v>48550</v>
      </c>
      <c r="H9">
        <v>58800</v>
      </c>
      <c r="I9">
        <v>77600</v>
      </c>
      <c r="J9" s="153">
        <v>41100</v>
      </c>
      <c r="K9" s="146">
        <v>54300</v>
      </c>
      <c r="L9" s="146">
        <v>65750</v>
      </c>
      <c r="M9" s="146">
        <v>86800</v>
      </c>
      <c r="N9" s="152">
        <v>43500</v>
      </c>
      <c r="O9">
        <v>57450</v>
      </c>
      <c r="P9">
        <v>69600</v>
      </c>
      <c r="Q9">
        <v>91850</v>
      </c>
      <c r="R9" s="152">
        <v>47100</v>
      </c>
      <c r="S9">
        <v>62200</v>
      </c>
      <c r="T9">
        <v>75350</v>
      </c>
      <c r="U9">
        <v>99500</v>
      </c>
      <c r="V9" s="152">
        <v>51000</v>
      </c>
      <c r="W9">
        <v>67350</v>
      </c>
      <c r="X9">
        <v>81600</v>
      </c>
      <c r="Y9">
        <v>107750</v>
      </c>
      <c r="Z9" s="152">
        <v>51000</v>
      </c>
      <c r="AA9">
        <v>67350</v>
      </c>
      <c r="AB9">
        <v>81600</v>
      </c>
      <c r="AC9">
        <v>107750</v>
      </c>
    </row>
    <row r="10" spans="2:29" x14ac:dyDescent="0.25">
      <c r="B10" s="141"/>
      <c r="C10" s="143"/>
      <c r="E10" s="113" t="s">
        <v>14</v>
      </c>
      <c r="F10">
        <v>52400</v>
      </c>
      <c r="G10">
        <v>69200</v>
      </c>
      <c r="H10">
        <v>79900</v>
      </c>
      <c r="I10">
        <v>105450</v>
      </c>
      <c r="J10" s="153">
        <v>58600</v>
      </c>
      <c r="K10" s="146">
        <v>77400</v>
      </c>
      <c r="L10" s="146">
        <v>90000</v>
      </c>
      <c r="M10" s="146">
        <v>118800</v>
      </c>
      <c r="N10" s="152">
        <v>62050</v>
      </c>
      <c r="O10">
        <v>81950</v>
      </c>
      <c r="P10">
        <v>96200</v>
      </c>
      <c r="Q10">
        <v>127000</v>
      </c>
      <c r="R10" s="152">
        <v>65200</v>
      </c>
      <c r="S10">
        <v>86100</v>
      </c>
      <c r="T10">
        <v>102650</v>
      </c>
      <c r="U10">
        <v>135500</v>
      </c>
      <c r="V10" s="152">
        <v>70050</v>
      </c>
      <c r="W10">
        <v>92500</v>
      </c>
      <c r="X10">
        <v>104200</v>
      </c>
      <c r="Y10">
        <v>137550</v>
      </c>
      <c r="Z10" s="152">
        <v>72000</v>
      </c>
      <c r="AA10">
        <v>95050</v>
      </c>
      <c r="AB10">
        <v>106800</v>
      </c>
      <c r="AC10">
        <v>141000</v>
      </c>
    </row>
    <row r="11" spans="2:29" x14ac:dyDescent="0.25">
      <c r="B11" s="141"/>
      <c r="C11" s="142"/>
      <c r="E11" s="113" t="s">
        <v>15</v>
      </c>
      <c r="F11">
        <v>36750</v>
      </c>
      <c r="G11">
        <v>48550</v>
      </c>
      <c r="H11">
        <v>58800</v>
      </c>
      <c r="I11">
        <v>77600</v>
      </c>
      <c r="J11" s="153">
        <v>41100</v>
      </c>
      <c r="K11" s="146">
        <v>54300</v>
      </c>
      <c r="L11" s="146">
        <v>65750</v>
      </c>
      <c r="M11" s="146">
        <v>86800</v>
      </c>
      <c r="N11" s="152">
        <v>43500</v>
      </c>
      <c r="O11">
        <v>57450</v>
      </c>
      <c r="P11">
        <v>69600</v>
      </c>
      <c r="Q11">
        <v>91850</v>
      </c>
      <c r="R11" s="152">
        <v>47100</v>
      </c>
      <c r="S11">
        <v>62200</v>
      </c>
      <c r="T11">
        <v>75350</v>
      </c>
      <c r="U11">
        <v>99500</v>
      </c>
      <c r="V11" s="152">
        <v>51000</v>
      </c>
      <c r="W11">
        <v>67350</v>
      </c>
      <c r="X11">
        <v>81600</v>
      </c>
      <c r="Y11">
        <v>107750</v>
      </c>
      <c r="Z11" s="152">
        <v>51000</v>
      </c>
      <c r="AA11">
        <v>67350</v>
      </c>
      <c r="AB11">
        <v>81600</v>
      </c>
      <c r="AC11">
        <v>107750</v>
      </c>
    </row>
    <row r="12" spans="2:29" x14ac:dyDescent="0.25">
      <c r="B12" s="141"/>
      <c r="C12" s="142"/>
      <c r="E12" s="113" t="s">
        <v>16</v>
      </c>
      <c r="F12">
        <v>36750</v>
      </c>
      <c r="G12">
        <v>48550</v>
      </c>
      <c r="H12">
        <v>58800</v>
      </c>
      <c r="I12">
        <v>77600</v>
      </c>
      <c r="J12" s="153">
        <v>41100</v>
      </c>
      <c r="K12" s="146">
        <v>54300</v>
      </c>
      <c r="L12" s="146">
        <v>65750</v>
      </c>
      <c r="M12" s="146">
        <v>86800</v>
      </c>
      <c r="N12" s="152">
        <v>43500</v>
      </c>
      <c r="O12">
        <v>57450</v>
      </c>
      <c r="P12">
        <v>69600</v>
      </c>
      <c r="Q12">
        <v>91850</v>
      </c>
      <c r="R12" s="152">
        <v>47100</v>
      </c>
      <c r="S12">
        <v>62200</v>
      </c>
      <c r="T12">
        <v>75350</v>
      </c>
      <c r="U12">
        <v>99500</v>
      </c>
      <c r="V12" s="152">
        <v>51000</v>
      </c>
      <c r="W12">
        <v>67350</v>
      </c>
      <c r="X12">
        <v>81600</v>
      </c>
      <c r="Y12">
        <v>107750</v>
      </c>
      <c r="Z12" s="152">
        <v>51000</v>
      </c>
      <c r="AA12">
        <v>67350</v>
      </c>
      <c r="AB12">
        <v>81600</v>
      </c>
      <c r="AC12">
        <v>107750</v>
      </c>
    </row>
    <row r="13" spans="2:29" x14ac:dyDescent="0.25">
      <c r="B13" s="141"/>
      <c r="C13" s="143"/>
      <c r="E13" s="113" t="s">
        <v>17</v>
      </c>
      <c r="F13">
        <v>36750</v>
      </c>
      <c r="G13">
        <v>48550</v>
      </c>
      <c r="H13">
        <v>58800</v>
      </c>
      <c r="I13">
        <v>77600</v>
      </c>
      <c r="J13" s="153">
        <v>41100</v>
      </c>
      <c r="K13" s="146">
        <v>54300</v>
      </c>
      <c r="L13" s="146">
        <v>65750</v>
      </c>
      <c r="M13" s="146">
        <v>86800</v>
      </c>
      <c r="N13" s="152">
        <v>43500</v>
      </c>
      <c r="O13">
        <v>57450</v>
      </c>
      <c r="P13">
        <v>69600</v>
      </c>
      <c r="Q13">
        <v>91850</v>
      </c>
      <c r="R13" s="152">
        <v>47100</v>
      </c>
      <c r="S13">
        <v>62200</v>
      </c>
      <c r="T13">
        <v>75350</v>
      </c>
      <c r="U13">
        <v>99500</v>
      </c>
      <c r="V13" s="152">
        <v>51000</v>
      </c>
      <c r="W13">
        <v>67350</v>
      </c>
      <c r="X13">
        <v>81600</v>
      </c>
      <c r="Y13">
        <v>107750</v>
      </c>
      <c r="Z13" s="152">
        <v>51000</v>
      </c>
      <c r="AA13">
        <v>67350</v>
      </c>
      <c r="AB13">
        <v>81600</v>
      </c>
      <c r="AC13">
        <v>107750</v>
      </c>
    </row>
    <row r="14" spans="2:29" x14ac:dyDescent="0.25">
      <c r="B14" s="141"/>
      <c r="C14" s="143"/>
      <c r="E14" s="113" t="s">
        <v>18</v>
      </c>
      <c r="F14">
        <v>58450</v>
      </c>
      <c r="G14">
        <v>77200</v>
      </c>
      <c r="H14">
        <v>80400</v>
      </c>
      <c r="I14">
        <v>106150</v>
      </c>
      <c r="J14" s="153">
        <v>62700</v>
      </c>
      <c r="K14" s="146">
        <v>82800</v>
      </c>
      <c r="L14" s="146">
        <v>90000</v>
      </c>
      <c r="M14" s="146">
        <v>118800</v>
      </c>
      <c r="N14" s="152">
        <v>66400</v>
      </c>
      <c r="O14">
        <v>87650</v>
      </c>
      <c r="P14">
        <v>96200</v>
      </c>
      <c r="Q14">
        <v>127000</v>
      </c>
      <c r="R14" s="152">
        <v>73000</v>
      </c>
      <c r="S14">
        <v>96400</v>
      </c>
      <c r="T14">
        <v>103350</v>
      </c>
      <c r="U14">
        <v>136450</v>
      </c>
      <c r="V14" s="152">
        <v>75300</v>
      </c>
      <c r="W14">
        <v>99400</v>
      </c>
      <c r="X14">
        <v>104200</v>
      </c>
      <c r="Y14">
        <v>137550</v>
      </c>
      <c r="Z14" s="152">
        <v>75300</v>
      </c>
      <c r="AA14">
        <v>99400</v>
      </c>
      <c r="AB14">
        <v>106800</v>
      </c>
      <c r="AC14">
        <v>141000</v>
      </c>
    </row>
    <row r="15" spans="2:29" x14ac:dyDescent="0.25">
      <c r="B15" s="141"/>
      <c r="C15" s="142"/>
      <c r="E15" s="108" t="s">
        <v>426</v>
      </c>
      <c r="F15">
        <v>52400</v>
      </c>
      <c r="G15">
        <v>69200</v>
      </c>
      <c r="H15">
        <v>79900</v>
      </c>
      <c r="I15">
        <v>105450</v>
      </c>
      <c r="J15" s="153">
        <v>58600</v>
      </c>
      <c r="K15" s="146">
        <v>77400</v>
      </c>
      <c r="L15" s="146">
        <v>90000</v>
      </c>
      <c r="M15" s="146">
        <v>118800</v>
      </c>
      <c r="N15" s="152">
        <v>62050</v>
      </c>
      <c r="O15">
        <v>81950</v>
      </c>
      <c r="P15">
        <v>96200</v>
      </c>
      <c r="Q15">
        <v>127000</v>
      </c>
      <c r="R15" s="152">
        <v>65200</v>
      </c>
      <c r="S15">
        <v>86100</v>
      </c>
      <c r="T15">
        <v>102650</v>
      </c>
      <c r="U15">
        <v>135500</v>
      </c>
      <c r="V15" s="152">
        <v>70050</v>
      </c>
      <c r="W15">
        <v>92500</v>
      </c>
      <c r="X15">
        <v>104200</v>
      </c>
      <c r="Y15">
        <v>137550</v>
      </c>
      <c r="Z15" s="152">
        <v>72000</v>
      </c>
      <c r="AA15">
        <v>95050</v>
      </c>
      <c r="AB15">
        <v>106800</v>
      </c>
      <c r="AC15">
        <v>141000</v>
      </c>
    </row>
    <row r="16" spans="2:29" x14ac:dyDescent="0.25">
      <c r="B16" s="141"/>
      <c r="C16" s="142"/>
      <c r="E16" s="113" t="s">
        <v>19</v>
      </c>
      <c r="F16">
        <v>36750</v>
      </c>
      <c r="G16">
        <v>48550</v>
      </c>
      <c r="H16">
        <v>58800</v>
      </c>
      <c r="I16">
        <v>77600</v>
      </c>
      <c r="J16" s="153">
        <v>41100</v>
      </c>
      <c r="K16" s="146">
        <v>54300</v>
      </c>
      <c r="L16" s="146">
        <v>65750</v>
      </c>
      <c r="M16" s="146">
        <v>86800</v>
      </c>
      <c r="N16" s="152">
        <v>43500</v>
      </c>
      <c r="O16">
        <v>57450</v>
      </c>
      <c r="P16">
        <v>69600</v>
      </c>
      <c r="Q16">
        <v>91850</v>
      </c>
      <c r="R16" s="152">
        <v>47100</v>
      </c>
      <c r="S16">
        <v>62200</v>
      </c>
      <c r="T16">
        <v>75350</v>
      </c>
      <c r="U16">
        <v>99500</v>
      </c>
      <c r="V16" s="152">
        <v>51400</v>
      </c>
      <c r="W16">
        <v>67850</v>
      </c>
      <c r="X16">
        <v>82250</v>
      </c>
      <c r="Y16">
        <v>108600</v>
      </c>
      <c r="Z16" s="152">
        <v>55550</v>
      </c>
      <c r="AA16">
        <v>73350</v>
      </c>
      <c r="AB16">
        <v>88900</v>
      </c>
      <c r="AC16">
        <v>117350</v>
      </c>
    </row>
    <row r="17" spans="2:29" x14ac:dyDescent="0.25">
      <c r="B17" s="141"/>
      <c r="C17" s="143"/>
      <c r="E17" s="113" t="s">
        <v>20</v>
      </c>
      <c r="F17">
        <v>38200</v>
      </c>
      <c r="G17">
        <v>50450</v>
      </c>
      <c r="H17">
        <v>61100</v>
      </c>
      <c r="I17">
        <v>80650</v>
      </c>
      <c r="J17" s="153">
        <v>42700</v>
      </c>
      <c r="K17" s="146">
        <v>56400</v>
      </c>
      <c r="L17" s="146">
        <v>68300</v>
      </c>
      <c r="M17" s="146">
        <v>90150</v>
      </c>
      <c r="N17" s="152">
        <v>45200</v>
      </c>
      <c r="O17">
        <v>59700</v>
      </c>
      <c r="P17">
        <v>72300</v>
      </c>
      <c r="Q17">
        <v>95450</v>
      </c>
      <c r="R17" s="152">
        <v>47100</v>
      </c>
      <c r="S17">
        <v>62200</v>
      </c>
      <c r="T17">
        <v>75350</v>
      </c>
      <c r="U17">
        <v>99500</v>
      </c>
      <c r="V17" s="152">
        <v>51000</v>
      </c>
      <c r="W17">
        <v>67350</v>
      </c>
      <c r="X17">
        <v>81600</v>
      </c>
      <c r="Y17">
        <v>107750</v>
      </c>
      <c r="Z17" s="152">
        <v>51000</v>
      </c>
      <c r="AA17">
        <v>67350</v>
      </c>
      <c r="AB17">
        <v>81600</v>
      </c>
      <c r="AC17">
        <v>107750</v>
      </c>
    </row>
    <row r="18" spans="2:29" x14ac:dyDescent="0.25">
      <c r="B18" s="141"/>
      <c r="C18" s="143"/>
      <c r="E18" s="113" t="s">
        <v>21</v>
      </c>
      <c r="F18">
        <v>52400</v>
      </c>
      <c r="G18">
        <v>69200</v>
      </c>
      <c r="H18">
        <v>79900</v>
      </c>
      <c r="I18">
        <v>105450</v>
      </c>
      <c r="J18" s="153">
        <v>58600</v>
      </c>
      <c r="K18" s="146">
        <v>77400</v>
      </c>
      <c r="L18" s="146">
        <v>90000</v>
      </c>
      <c r="M18" s="146">
        <v>118800</v>
      </c>
      <c r="N18" s="152">
        <v>62050</v>
      </c>
      <c r="O18">
        <v>81950</v>
      </c>
      <c r="P18">
        <v>96200</v>
      </c>
      <c r="Q18">
        <v>127000</v>
      </c>
      <c r="R18" s="152">
        <v>65200</v>
      </c>
      <c r="S18">
        <v>86100</v>
      </c>
      <c r="T18">
        <v>102650</v>
      </c>
      <c r="U18">
        <v>135500</v>
      </c>
      <c r="V18" s="152">
        <v>70050</v>
      </c>
      <c r="W18">
        <v>92500</v>
      </c>
      <c r="X18">
        <v>104200</v>
      </c>
      <c r="Y18">
        <v>137550</v>
      </c>
      <c r="Z18" s="152">
        <v>72000</v>
      </c>
      <c r="AA18">
        <v>95050</v>
      </c>
      <c r="AB18">
        <v>106800</v>
      </c>
      <c r="AC18">
        <v>141000</v>
      </c>
    </row>
    <row r="19" spans="2:29" x14ac:dyDescent="0.25">
      <c r="B19" s="141"/>
      <c r="C19" s="142"/>
      <c r="E19" s="113" t="s">
        <v>22</v>
      </c>
      <c r="F19">
        <v>36750</v>
      </c>
      <c r="G19">
        <v>48550</v>
      </c>
      <c r="H19">
        <v>58800</v>
      </c>
      <c r="I19">
        <v>77600</v>
      </c>
      <c r="J19" s="153">
        <v>41100</v>
      </c>
      <c r="K19" s="146">
        <v>54300</v>
      </c>
      <c r="L19" s="146">
        <v>65750</v>
      </c>
      <c r="M19" s="146">
        <v>86800</v>
      </c>
      <c r="N19" s="152">
        <v>43500</v>
      </c>
      <c r="O19">
        <v>57450</v>
      </c>
      <c r="P19">
        <v>69600</v>
      </c>
      <c r="Q19">
        <v>91850</v>
      </c>
      <c r="R19" s="152">
        <v>47100</v>
      </c>
      <c r="S19">
        <v>62200</v>
      </c>
      <c r="T19">
        <v>75350</v>
      </c>
      <c r="U19">
        <v>99500</v>
      </c>
      <c r="V19" s="152">
        <v>51000</v>
      </c>
      <c r="W19">
        <v>67350</v>
      </c>
      <c r="X19">
        <v>81600</v>
      </c>
      <c r="Y19">
        <v>107750</v>
      </c>
      <c r="Z19" s="152">
        <v>51000</v>
      </c>
      <c r="AA19">
        <v>67350</v>
      </c>
      <c r="AB19">
        <v>81600</v>
      </c>
      <c r="AC19">
        <v>107750</v>
      </c>
    </row>
    <row r="20" spans="2:29" x14ac:dyDescent="0.25">
      <c r="B20" s="141"/>
      <c r="C20" s="142"/>
      <c r="E20" s="113" t="s">
        <v>23</v>
      </c>
      <c r="F20">
        <v>36750</v>
      </c>
      <c r="G20">
        <v>48550</v>
      </c>
      <c r="H20">
        <v>58800</v>
      </c>
      <c r="I20">
        <v>77600</v>
      </c>
      <c r="J20" s="153">
        <v>41100</v>
      </c>
      <c r="K20" s="146">
        <v>54300</v>
      </c>
      <c r="L20" s="146">
        <v>65750</v>
      </c>
      <c r="M20" s="146">
        <v>86800</v>
      </c>
      <c r="N20" s="152">
        <v>43500</v>
      </c>
      <c r="O20">
        <v>57450</v>
      </c>
      <c r="P20">
        <v>69600</v>
      </c>
      <c r="Q20">
        <v>91850</v>
      </c>
      <c r="R20" s="152">
        <v>47100</v>
      </c>
      <c r="S20">
        <v>62200</v>
      </c>
      <c r="T20">
        <v>75350</v>
      </c>
      <c r="U20">
        <v>99500</v>
      </c>
      <c r="V20" s="152">
        <v>51000</v>
      </c>
      <c r="W20">
        <v>67350</v>
      </c>
      <c r="X20">
        <v>81600</v>
      </c>
      <c r="Y20">
        <v>107750</v>
      </c>
      <c r="Z20" s="152">
        <v>51000</v>
      </c>
      <c r="AA20">
        <v>67350</v>
      </c>
      <c r="AB20">
        <v>81600</v>
      </c>
      <c r="AC20">
        <v>107750</v>
      </c>
    </row>
    <row r="21" spans="2:29" x14ac:dyDescent="0.25">
      <c r="B21" s="141"/>
      <c r="C21" s="143"/>
      <c r="E21" s="113" t="s">
        <v>24</v>
      </c>
      <c r="F21">
        <v>36750</v>
      </c>
      <c r="G21">
        <v>48550</v>
      </c>
      <c r="H21">
        <v>58800</v>
      </c>
      <c r="I21">
        <v>77600</v>
      </c>
      <c r="J21" s="153">
        <v>41100</v>
      </c>
      <c r="K21" s="146">
        <v>54300</v>
      </c>
      <c r="L21" s="146">
        <v>65750</v>
      </c>
      <c r="M21" s="146">
        <v>86800</v>
      </c>
      <c r="N21" s="152">
        <v>43500</v>
      </c>
      <c r="O21">
        <v>57450</v>
      </c>
      <c r="P21">
        <v>69600</v>
      </c>
      <c r="Q21">
        <v>91850</v>
      </c>
      <c r="R21" s="152">
        <v>47100</v>
      </c>
      <c r="S21">
        <v>62200</v>
      </c>
      <c r="T21">
        <v>75350</v>
      </c>
      <c r="U21">
        <v>99500</v>
      </c>
      <c r="V21" s="152">
        <v>51000</v>
      </c>
      <c r="W21">
        <v>67350</v>
      </c>
      <c r="X21">
        <v>81600</v>
      </c>
      <c r="Y21">
        <v>107750</v>
      </c>
      <c r="Z21" s="152">
        <v>51000</v>
      </c>
      <c r="AA21">
        <v>67350</v>
      </c>
      <c r="AB21">
        <v>81600</v>
      </c>
      <c r="AC21">
        <v>107750</v>
      </c>
    </row>
    <row r="22" spans="2:29" x14ac:dyDescent="0.25">
      <c r="B22" s="141"/>
      <c r="C22" s="143"/>
      <c r="E22" s="113" t="s">
        <v>25</v>
      </c>
      <c r="F22">
        <v>36750</v>
      </c>
      <c r="G22">
        <v>48550</v>
      </c>
      <c r="H22">
        <v>58800</v>
      </c>
      <c r="I22">
        <v>77600</v>
      </c>
      <c r="J22" s="153">
        <v>41100</v>
      </c>
      <c r="K22" s="146">
        <v>54300</v>
      </c>
      <c r="L22" s="146">
        <v>65750</v>
      </c>
      <c r="M22" s="146">
        <v>86800</v>
      </c>
      <c r="N22" s="152">
        <v>43500</v>
      </c>
      <c r="O22">
        <v>57450</v>
      </c>
      <c r="P22">
        <v>69600</v>
      </c>
      <c r="Q22">
        <v>91850</v>
      </c>
      <c r="R22" s="152">
        <v>47100</v>
      </c>
      <c r="S22">
        <v>62200</v>
      </c>
      <c r="T22">
        <v>75350</v>
      </c>
      <c r="U22">
        <v>99500</v>
      </c>
      <c r="V22" s="152">
        <v>51000</v>
      </c>
      <c r="W22">
        <v>67350</v>
      </c>
      <c r="X22">
        <v>81600</v>
      </c>
      <c r="Y22">
        <v>107750</v>
      </c>
      <c r="Z22" s="152">
        <v>51000</v>
      </c>
      <c r="AA22">
        <v>67350</v>
      </c>
      <c r="AB22">
        <v>81600</v>
      </c>
      <c r="AC22">
        <v>107750</v>
      </c>
    </row>
    <row r="23" spans="2:29" x14ac:dyDescent="0.25">
      <c r="B23" s="141"/>
      <c r="C23" s="142"/>
      <c r="E23" s="113" t="s">
        <v>26</v>
      </c>
      <c r="F23">
        <v>36750</v>
      </c>
      <c r="G23">
        <v>48550</v>
      </c>
      <c r="H23">
        <v>58800</v>
      </c>
      <c r="I23">
        <v>77600</v>
      </c>
      <c r="J23" s="153">
        <v>41100</v>
      </c>
      <c r="K23" s="146">
        <v>54300</v>
      </c>
      <c r="L23" s="146">
        <v>65750</v>
      </c>
      <c r="M23" s="146">
        <v>86800</v>
      </c>
      <c r="N23" s="152">
        <v>43500</v>
      </c>
      <c r="O23">
        <v>57450</v>
      </c>
      <c r="P23">
        <v>69600</v>
      </c>
      <c r="Q23">
        <v>91850</v>
      </c>
      <c r="R23" s="152">
        <v>47100</v>
      </c>
      <c r="S23">
        <v>62200</v>
      </c>
      <c r="T23">
        <v>75350</v>
      </c>
      <c r="U23">
        <v>99500</v>
      </c>
      <c r="V23" s="152">
        <v>51000</v>
      </c>
      <c r="W23">
        <v>67350</v>
      </c>
      <c r="X23">
        <v>81600</v>
      </c>
      <c r="Y23">
        <v>107750</v>
      </c>
      <c r="Z23" s="152">
        <v>51000</v>
      </c>
      <c r="AA23">
        <v>67350</v>
      </c>
      <c r="AB23">
        <v>81600</v>
      </c>
      <c r="AC23">
        <v>107750</v>
      </c>
    </row>
    <row r="24" spans="2:29" x14ac:dyDescent="0.25">
      <c r="B24" s="141"/>
      <c r="C24" s="142"/>
      <c r="E24" s="113" t="s">
        <v>27</v>
      </c>
      <c r="F24">
        <v>52400</v>
      </c>
      <c r="G24">
        <v>69200</v>
      </c>
      <c r="H24">
        <v>79900</v>
      </c>
      <c r="I24">
        <v>105450</v>
      </c>
      <c r="J24" s="153">
        <v>58600</v>
      </c>
      <c r="K24" s="146">
        <v>77400</v>
      </c>
      <c r="L24" s="146">
        <v>90000</v>
      </c>
      <c r="M24" s="146">
        <v>118800</v>
      </c>
      <c r="N24" s="152">
        <v>62050</v>
      </c>
      <c r="O24">
        <v>81950</v>
      </c>
      <c r="P24">
        <v>96200</v>
      </c>
      <c r="Q24">
        <v>127000</v>
      </c>
      <c r="R24" s="152">
        <v>65200</v>
      </c>
      <c r="S24">
        <v>86100</v>
      </c>
      <c r="T24">
        <v>102650</v>
      </c>
      <c r="U24">
        <v>135500</v>
      </c>
      <c r="V24" s="152">
        <v>70050</v>
      </c>
      <c r="W24">
        <v>92500</v>
      </c>
      <c r="X24">
        <v>104200</v>
      </c>
      <c r="Y24">
        <v>137550</v>
      </c>
      <c r="Z24" s="152">
        <v>72000</v>
      </c>
      <c r="AA24">
        <v>95050</v>
      </c>
      <c r="AB24">
        <v>106800</v>
      </c>
      <c r="AC24">
        <v>141000</v>
      </c>
    </row>
    <row r="25" spans="2:29" x14ac:dyDescent="0.25">
      <c r="B25" s="141"/>
      <c r="C25" s="143"/>
      <c r="E25" s="113" t="s">
        <v>28</v>
      </c>
      <c r="F25">
        <v>36750</v>
      </c>
      <c r="G25">
        <v>48550</v>
      </c>
      <c r="H25">
        <v>58800</v>
      </c>
      <c r="I25">
        <v>77600</v>
      </c>
      <c r="J25" s="153">
        <v>41100</v>
      </c>
      <c r="K25" s="146">
        <v>54300</v>
      </c>
      <c r="L25" s="146">
        <v>65750</v>
      </c>
      <c r="M25" s="146">
        <v>86800</v>
      </c>
      <c r="N25" s="152">
        <v>43500</v>
      </c>
      <c r="O25">
        <v>57450</v>
      </c>
      <c r="P25">
        <v>69600</v>
      </c>
      <c r="Q25">
        <v>91850</v>
      </c>
      <c r="R25" s="152">
        <v>47850</v>
      </c>
      <c r="S25">
        <v>63150</v>
      </c>
      <c r="T25">
        <v>76550</v>
      </c>
      <c r="U25">
        <v>101050</v>
      </c>
      <c r="V25" s="152">
        <v>51350</v>
      </c>
      <c r="W25">
        <v>67800</v>
      </c>
      <c r="X25">
        <v>82150</v>
      </c>
      <c r="Y25">
        <v>108450</v>
      </c>
      <c r="Z25" s="152">
        <v>51350</v>
      </c>
      <c r="AA25">
        <v>67800</v>
      </c>
      <c r="AB25">
        <v>82150</v>
      </c>
      <c r="AC25">
        <v>108450</v>
      </c>
    </row>
    <row r="26" spans="2:29" x14ac:dyDescent="0.25">
      <c r="B26" s="141"/>
      <c r="C26" s="143"/>
      <c r="E26" s="113" t="s">
        <v>29</v>
      </c>
      <c r="F26">
        <v>52400</v>
      </c>
      <c r="G26">
        <v>69200</v>
      </c>
      <c r="H26">
        <v>79900</v>
      </c>
      <c r="I26">
        <v>105450</v>
      </c>
      <c r="J26" s="153">
        <v>58600</v>
      </c>
      <c r="K26" s="146">
        <v>77400</v>
      </c>
      <c r="L26" s="146">
        <v>90000</v>
      </c>
      <c r="M26" s="146">
        <v>118800</v>
      </c>
      <c r="N26" s="152">
        <v>62050</v>
      </c>
      <c r="O26">
        <v>81950</v>
      </c>
      <c r="P26">
        <v>96200</v>
      </c>
      <c r="Q26">
        <v>127000</v>
      </c>
      <c r="R26" s="152">
        <v>65200</v>
      </c>
      <c r="S26">
        <v>86100</v>
      </c>
      <c r="T26">
        <v>102650</v>
      </c>
      <c r="U26">
        <v>135500</v>
      </c>
      <c r="V26" s="152">
        <v>70050</v>
      </c>
      <c r="W26">
        <v>92500</v>
      </c>
      <c r="X26">
        <v>104200</v>
      </c>
      <c r="Y26">
        <v>137550</v>
      </c>
      <c r="Z26" s="152">
        <v>72000</v>
      </c>
      <c r="AA26">
        <v>95050</v>
      </c>
      <c r="AB26">
        <v>106800</v>
      </c>
      <c r="AC26">
        <v>141000</v>
      </c>
    </row>
    <row r="27" spans="2:29" x14ac:dyDescent="0.25">
      <c r="B27" s="141"/>
      <c r="C27" s="142"/>
      <c r="E27" s="113" t="s">
        <v>30</v>
      </c>
      <c r="F27">
        <v>50000</v>
      </c>
      <c r="G27">
        <v>66000</v>
      </c>
      <c r="H27">
        <v>80000</v>
      </c>
      <c r="I27">
        <v>105600</v>
      </c>
      <c r="J27" s="153">
        <v>55900</v>
      </c>
      <c r="K27" s="146">
        <v>73800</v>
      </c>
      <c r="L27" s="146">
        <v>89450</v>
      </c>
      <c r="M27" s="146">
        <v>118050</v>
      </c>
      <c r="N27" s="152">
        <v>59150</v>
      </c>
      <c r="O27">
        <v>78100</v>
      </c>
      <c r="P27">
        <v>94650</v>
      </c>
      <c r="Q27">
        <v>124950</v>
      </c>
      <c r="R27" s="152">
        <v>65050</v>
      </c>
      <c r="S27">
        <v>85900</v>
      </c>
      <c r="T27">
        <v>104100</v>
      </c>
      <c r="U27">
        <v>137400</v>
      </c>
      <c r="V27" s="152">
        <v>66600</v>
      </c>
      <c r="W27">
        <v>87950</v>
      </c>
      <c r="X27">
        <v>104200</v>
      </c>
      <c r="Y27">
        <v>137550</v>
      </c>
      <c r="Z27" s="152">
        <v>69350</v>
      </c>
      <c r="AA27">
        <v>91550</v>
      </c>
      <c r="AB27">
        <v>110950</v>
      </c>
      <c r="AC27">
        <v>146500</v>
      </c>
    </row>
    <row r="28" spans="2:29" x14ac:dyDescent="0.25">
      <c r="B28" s="141"/>
      <c r="C28" s="142"/>
      <c r="E28" s="113" t="s">
        <v>31</v>
      </c>
      <c r="F28">
        <v>52400</v>
      </c>
      <c r="G28">
        <v>69200</v>
      </c>
      <c r="H28">
        <v>79900</v>
      </c>
      <c r="I28">
        <v>105450</v>
      </c>
      <c r="J28" s="153">
        <v>58600</v>
      </c>
      <c r="K28" s="146">
        <v>77400</v>
      </c>
      <c r="L28" s="146">
        <v>90000</v>
      </c>
      <c r="M28" s="146">
        <v>118800</v>
      </c>
      <c r="N28" s="152">
        <v>62050</v>
      </c>
      <c r="O28">
        <v>81950</v>
      </c>
      <c r="P28">
        <v>96200</v>
      </c>
      <c r="Q28">
        <v>127000</v>
      </c>
      <c r="R28" s="152">
        <v>65200</v>
      </c>
      <c r="S28">
        <v>86100</v>
      </c>
      <c r="T28">
        <v>102650</v>
      </c>
      <c r="U28">
        <v>135500</v>
      </c>
      <c r="V28" s="152">
        <v>70050</v>
      </c>
      <c r="W28">
        <v>92500</v>
      </c>
      <c r="X28">
        <v>104200</v>
      </c>
      <c r="Y28">
        <v>137550</v>
      </c>
      <c r="Z28" s="152">
        <v>72000</v>
      </c>
      <c r="AA28">
        <v>95050</v>
      </c>
      <c r="AB28">
        <v>106800</v>
      </c>
      <c r="AC28">
        <v>141000</v>
      </c>
    </row>
    <row r="29" spans="2:29" x14ac:dyDescent="0.25">
      <c r="B29" s="141"/>
      <c r="C29" s="143"/>
      <c r="E29" s="113" t="s">
        <v>32</v>
      </c>
      <c r="F29">
        <v>41200</v>
      </c>
      <c r="G29">
        <v>54400</v>
      </c>
      <c r="H29">
        <v>65900</v>
      </c>
      <c r="I29">
        <v>87000</v>
      </c>
      <c r="J29" s="153">
        <v>46050</v>
      </c>
      <c r="K29" s="146">
        <v>60800</v>
      </c>
      <c r="L29" s="146">
        <v>73700</v>
      </c>
      <c r="M29" s="146">
        <v>97300</v>
      </c>
      <c r="N29" s="152">
        <v>48750</v>
      </c>
      <c r="O29">
        <v>64350</v>
      </c>
      <c r="P29">
        <v>78000</v>
      </c>
      <c r="Q29">
        <v>102950</v>
      </c>
      <c r="R29" s="152">
        <v>52000</v>
      </c>
      <c r="S29">
        <v>68650</v>
      </c>
      <c r="T29">
        <v>83200</v>
      </c>
      <c r="U29">
        <v>109850</v>
      </c>
      <c r="V29" s="152">
        <v>56250</v>
      </c>
      <c r="W29">
        <v>74250</v>
      </c>
      <c r="X29">
        <v>90000</v>
      </c>
      <c r="Y29">
        <v>118800</v>
      </c>
      <c r="Z29" s="152">
        <v>58200</v>
      </c>
      <c r="AA29">
        <v>76850</v>
      </c>
      <c r="AB29">
        <v>93100</v>
      </c>
      <c r="AC29">
        <v>122900</v>
      </c>
    </row>
    <row r="30" spans="2:29" x14ac:dyDescent="0.25">
      <c r="B30" s="141"/>
      <c r="C30" s="143"/>
      <c r="E30" s="113" t="s">
        <v>33</v>
      </c>
      <c r="F30">
        <v>36750</v>
      </c>
      <c r="G30">
        <v>48550</v>
      </c>
      <c r="H30">
        <v>58800</v>
      </c>
      <c r="I30">
        <v>77600</v>
      </c>
      <c r="J30" s="153">
        <v>41100</v>
      </c>
      <c r="K30" s="146">
        <v>54300</v>
      </c>
      <c r="L30" s="146">
        <v>65750</v>
      </c>
      <c r="M30" s="146">
        <v>86800</v>
      </c>
      <c r="N30" s="152">
        <v>43500</v>
      </c>
      <c r="O30">
        <v>57450</v>
      </c>
      <c r="P30">
        <v>69600</v>
      </c>
      <c r="Q30">
        <v>91850</v>
      </c>
      <c r="R30" s="152">
        <v>47100</v>
      </c>
      <c r="S30">
        <v>62200</v>
      </c>
      <c r="T30">
        <v>75350</v>
      </c>
      <c r="U30">
        <v>99500</v>
      </c>
      <c r="V30" s="152">
        <v>51000</v>
      </c>
      <c r="W30">
        <v>67350</v>
      </c>
      <c r="X30">
        <v>81600</v>
      </c>
      <c r="Y30">
        <v>107750</v>
      </c>
      <c r="Z30" s="152">
        <v>51000</v>
      </c>
      <c r="AA30">
        <v>67350</v>
      </c>
      <c r="AB30">
        <v>81600</v>
      </c>
      <c r="AC30">
        <v>107750</v>
      </c>
    </row>
    <row r="31" spans="2:29" x14ac:dyDescent="0.25">
      <c r="E31" s="113" t="s">
        <v>34</v>
      </c>
      <c r="F31">
        <v>44150</v>
      </c>
      <c r="G31">
        <v>58300</v>
      </c>
      <c r="H31">
        <v>70650</v>
      </c>
      <c r="I31">
        <v>93250</v>
      </c>
      <c r="J31" s="153">
        <v>47100</v>
      </c>
      <c r="K31" s="146">
        <v>62200</v>
      </c>
      <c r="L31" s="146">
        <v>75350</v>
      </c>
      <c r="M31" s="146">
        <v>99450</v>
      </c>
      <c r="N31" s="152">
        <v>49600</v>
      </c>
      <c r="O31">
        <v>65500</v>
      </c>
      <c r="P31">
        <v>79350</v>
      </c>
      <c r="Q31">
        <v>104750</v>
      </c>
      <c r="R31" s="152">
        <v>51200</v>
      </c>
      <c r="S31">
        <v>67600</v>
      </c>
      <c r="T31">
        <v>81900</v>
      </c>
      <c r="U31">
        <v>108150</v>
      </c>
      <c r="V31" s="152">
        <v>52800</v>
      </c>
      <c r="W31">
        <v>69700</v>
      </c>
      <c r="X31">
        <v>84500</v>
      </c>
      <c r="Y31">
        <v>111550</v>
      </c>
      <c r="Z31" s="152">
        <v>57050</v>
      </c>
      <c r="AA31">
        <v>75350</v>
      </c>
      <c r="AB31">
        <v>91300</v>
      </c>
      <c r="AC31">
        <v>120550</v>
      </c>
    </row>
    <row r="32" spans="2:29" x14ac:dyDescent="0.25">
      <c r="E32" s="113" t="s">
        <v>35</v>
      </c>
      <c r="F32">
        <v>52400</v>
      </c>
      <c r="G32">
        <v>69200</v>
      </c>
      <c r="H32">
        <v>79900</v>
      </c>
      <c r="I32">
        <v>105450</v>
      </c>
      <c r="J32" s="153">
        <v>58600</v>
      </c>
      <c r="K32" s="146">
        <v>77400</v>
      </c>
      <c r="L32" s="146">
        <v>90000</v>
      </c>
      <c r="M32" s="146">
        <v>118800</v>
      </c>
      <c r="N32" s="152">
        <v>62050</v>
      </c>
      <c r="O32">
        <v>81950</v>
      </c>
      <c r="P32">
        <v>96200</v>
      </c>
      <c r="Q32">
        <v>127000</v>
      </c>
      <c r="R32" s="152">
        <v>65200</v>
      </c>
      <c r="S32">
        <v>86100</v>
      </c>
      <c r="T32">
        <v>102650</v>
      </c>
      <c r="U32">
        <v>135500</v>
      </c>
      <c r="V32" s="152">
        <v>70050</v>
      </c>
      <c r="W32">
        <v>92500</v>
      </c>
      <c r="X32">
        <v>104200</v>
      </c>
      <c r="Y32">
        <v>137550</v>
      </c>
      <c r="Z32" s="152">
        <v>72000</v>
      </c>
      <c r="AA32">
        <v>95050</v>
      </c>
      <c r="AB32">
        <v>106800</v>
      </c>
      <c r="AC32">
        <v>141000</v>
      </c>
    </row>
    <row r="33" spans="5:29" x14ac:dyDescent="0.25">
      <c r="E33" s="113" t="s">
        <v>36</v>
      </c>
      <c r="F33">
        <v>39400</v>
      </c>
      <c r="G33">
        <v>52050</v>
      </c>
      <c r="H33">
        <v>63050</v>
      </c>
      <c r="I33">
        <v>83250</v>
      </c>
      <c r="J33" s="153">
        <v>44050</v>
      </c>
      <c r="K33" s="146">
        <v>58150</v>
      </c>
      <c r="L33" s="146">
        <v>70500</v>
      </c>
      <c r="M33" s="146">
        <v>93050</v>
      </c>
      <c r="N33" s="152">
        <v>46650</v>
      </c>
      <c r="O33">
        <v>61600</v>
      </c>
      <c r="P33">
        <v>74650</v>
      </c>
      <c r="Q33">
        <v>98550</v>
      </c>
      <c r="R33" s="152">
        <v>51300</v>
      </c>
      <c r="S33">
        <v>67750</v>
      </c>
      <c r="T33">
        <v>82100</v>
      </c>
      <c r="U33">
        <v>108400</v>
      </c>
      <c r="V33" s="152">
        <v>56000</v>
      </c>
      <c r="W33">
        <v>73950</v>
      </c>
      <c r="X33">
        <v>89600</v>
      </c>
      <c r="Y33">
        <v>118300</v>
      </c>
      <c r="Z33" s="152">
        <v>61600</v>
      </c>
      <c r="AA33">
        <v>81300</v>
      </c>
      <c r="AB33">
        <v>98550</v>
      </c>
      <c r="AC33">
        <v>130100</v>
      </c>
    </row>
    <row r="34" spans="5:29" x14ac:dyDescent="0.25">
      <c r="E34" s="113" t="s">
        <v>37</v>
      </c>
      <c r="F34">
        <v>39550</v>
      </c>
      <c r="G34">
        <v>52250</v>
      </c>
      <c r="H34">
        <v>63300</v>
      </c>
      <c r="I34">
        <v>83550</v>
      </c>
      <c r="J34" s="153">
        <v>44250</v>
      </c>
      <c r="K34" s="146">
        <v>58450</v>
      </c>
      <c r="L34" s="146">
        <v>70800</v>
      </c>
      <c r="M34" s="146">
        <v>93450</v>
      </c>
      <c r="N34" s="152">
        <v>46850</v>
      </c>
      <c r="O34">
        <v>61850</v>
      </c>
      <c r="P34">
        <v>74950</v>
      </c>
      <c r="Q34">
        <v>98950</v>
      </c>
      <c r="R34" s="152">
        <v>51500</v>
      </c>
      <c r="S34">
        <v>68000</v>
      </c>
      <c r="T34">
        <v>82400</v>
      </c>
      <c r="U34">
        <v>108800</v>
      </c>
      <c r="V34" s="152">
        <v>56250</v>
      </c>
      <c r="W34">
        <v>74250</v>
      </c>
      <c r="X34">
        <v>90000</v>
      </c>
      <c r="Y34">
        <v>118800</v>
      </c>
      <c r="Z34" s="152">
        <v>61850</v>
      </c>
      <c r="AA34">
        <v>81650</v>
      </c>
      <c r="AB34">
        <v>98950</v>
      </c>
      <c r="AC34">
        <v>130650</v>
      </c>
    </row>
    <row r="35" spans="5:29" x14ac:dyDescent="0.25">
      <c r="E35" s="113" t="s">
        <v>38</v>
      </c>
      <c r="F35">
        <v>39000</v>
      </c>
      <c r="G35">
        <v>51500</v>
      </c>
      <c r="H35">
        <v>62400</v>
      </c>
      <c r="I35">
        <v>82350</v>
      </c>
      <c r="J35" s="153">
        <v>41100</v>
      </c>
      <c r="K35" s="146">
        <v>54300</v>
      </c>
      <c r="L35" s="146">
        <v>65750</v>
      </c>
      <c r="M35" s="146">
        <v>86800</v>
      </c>
      <c r="N35" s="152">
        <v>43500</v>
      </c>
      <c r="O35">
        <v>57450</v>
      </c>
      <c r="P35">
        <v>69600</v>
      </c>
      <c r="Q35">
        <v>91850</v>
      </c>
      <c r="R35" s="152">
        <v>47100</v>
      </c>
      <c r="S35">
        <v>62200</v>
      </c>
      <c r="T35">
        <v>75350</v>
      </c>
      <c r="U35">
        <v>99500</v>
      </c>
      <c r="V35" s="152">
        <v>51000</v>
      </c>
      <c r="W35">
        <v>67350</v>
      </c>
      <c r="X35">
        <v>81600</v>
      </c>
      <c r="Y35">
        <v>107750</v>
      </c>
      <c r="Z35" s="152">
        <v>51000</v>
      </c>
      <c r="AA35">
        <v>67350</v>
      </c>
      <c r="AB35">
        <v>81600</v>
      </c>
      <c r="AC35">
        <v>107750</v>
      </c>
    </row>
    <row r="36" spans="5:29" x14ac:dyDescent="0.25">
      <c r="E36" s="113" t="s">
        <v>39</v>
      </c>
      <c r="F36">
        <v>36750</v>
      </c>
      <c r="G36">
        <v>48550</v>
      </c>
      <c r="H36">
        <v>58800</v>
      </c>
      <c r="I36">
        <v>77600</v>
      </c>
      <c r="J36" s="153">
        <v>41100</v>
      </c>
      <c r="K36" s="146">
        <v>54300</v>
      </c>
      <c r="L36" s="146">
        <v>65750</v>
      </c>
      <c r="M36" s="146">
        <v>86800</v>
      </c>
      <c r="N36" s="152">
        <v>43500</v>
      </c>
      <c r="O36">
        <v>57450</v>
      </c>
      <c r="P36">
        <v>69600</v>
      </c>
      <c r="Q36">
        <v>91850</v>
      </c>
      <c r="R36" s="152">
        <v>47100</v>
      </c>
      <c r="S36">
        <v>62200</v>
      </c>
      <c r="T36">
        <v>75350</v>
      </c>
      <c r="U36">
        <v>99500</v>
      </c>
      <c r="V36" s="152">
        <v>51000</v>
      </c>
      <c r="W36">
        <v>67350</v>
      </c>
      <c r="X36">
        <v>81600</v>
      </c>
      <c r="Y36">
        <v>107750</v>
      </c>
      <c r="Z36" s="152">
        <v>51000</v>
      </c>
      <c r="AA36">
        <v>67350</v>
      </c>
      <c r="AB36">
        <v>81600</v>
      </c>
      <c r="AC36">
        <v>107750</v>
      </c>
    </row>
    <row r="37" spans="5:29" x14ac:dyDescent="0.25">
      <c r="E37" s="113" t="s">
        <v>40</v>
      </c>
      <c r="F37">
        <v>36750</v>
      </c>
      <c r="G37">
        <v>48550</v>
      </c>
      <c r="H37">
        <v>58800</v>
      </c>
      <c r="I37">
        <v>77600</v>
      </c>
      <c r="J37" s="153">
        <v>41100</v>
      </c>
      <c r="K37" s="146">
        <v>54300</v>
      </c>
      <c r="L37" s="146">
        <v>65750</v>
      </c>
      <c r="M37" s="146">
        <v>86800</v>
      </c>
      <c r="N37" s="152">
        <v>43500</v>
      </c>
      <c r="O37">
        <v>57450</v>
      </c>
      <c r="P37">
        <v>69600</v>
      </c>
      <c r="Q37">
        <v>91850</v>
      </c>
      <c r="R37" s="152">
        <v>47100</v>
      </c>
      <c r="S37">
        <v>62200</v>
      </c>
      <c r="T37">
        <v>75350</v>
      </c>
      <c r="U37">
        <v>99500</v>
      </c>
      <c r="V37" s="152">
        <v>51000</v>
      </c>
      <c r="W37">
        <v>67350</v>
      </c>
      <c r="X37">
        <v>81600</v>
      </c>
      <c r="Y37">
        <v>107750</v>
      </c>
      <c r="Z37" s="152">
        <v>51000</v>
      </c>
      <c r="AA37">
        <v>67350</v>
      </c>
      <c r="AB37">
        <v>81600</v>
      </c>
      <c r="AC37">
        <v>107750</v>
      </c>
    </row>
    <row r="38" spans="5:29" x14ac:dyDescent="0.25">
      <c r="E38" s="113" t="s">
        <v>41</v>
      </c>
      <c r="F38">
        <v>52400</v>
      </c>
      <c r="G38">
        <v>69200</v>
      </c>
      <c r="H38">
        <v>79900</v>
      </c>
      <c r="I38">
        <v>105450</v>
      </c>
      <c r="J38" s="153">
        <v>58600</v>
      </c>
      <c r="K38" s="146">
        <v>77400</v>
      </c>
      <c r="L38" s="146">
        <v>90000</v>
      </c>
      <c r="M38" s="146">
        <v>118800</v>
      </c>
      <c r="N38" s="152">
        <v>62050</v>
      </c>
      <c r="O38">
        <v>81950</v>
      </c>
      <c r="P38">
        <v>96200</v>
      </c>
      <c r="Q38">
        <v>127000</v>
      </c>
      <c r="R38" s="152">
        <v>65200</v>
      </c>
      <c r="S38">
        <v>86100</v>
      </c>
      <c r="T38">
        <v>102650</v>
      </c>
      <c r="U38">
        <v>135500</v>
      </c>
      <c r="V38" s="152">
        <v>70050</v>
      </c>
      <c r="W38">
        <v>92500</v>
      </c>
      <c r="X38">
        <v>104200</v>
      </c>
      <c r="Y38">
        <v>137550</v>
      </c>
      <c r="Z38" s="152">
        <v>72000</v>
      </c>
      <c r="AA38">
        <v>95050</v>
      </c>
      <c r="AB38">
        <v>106800</v>
      </c>
      <c r="AC38">
        <v>141000</v>
      </c>
    </row>
    <row r="39" spans="5:29" x14ac:dyDescent="0.25">
      <c r="E39" s="113" t="s">
        <v>42</v>
      </c>
      <c r="F39">
        <v>36750</v>
      </c>
      <c r="G39">
        <v>48550</v>
      </c>
      <c r="H39">
        <v>58800</v>
      </c>
      <c r="I39">
        <v>77600</v>
      </c>
      <c r="J39" s="153">
        <v>41100</v>
      </c>
      <c r="K39" s="146">
        <v>54300</v>
      </c>
      <c r="L39" s="146">
        <v>65750</v>
      </c>
      <c r="M39" s="146">
        <v>86800</v>
      </c>
      <c r="N39" s="152">
        <v>43500</v>
      </c>
      <c r="O39">
        <v>57450</v>
      </c>
      <c r="P39">
        <v>69600</v>
      </c>
      <c r="Q39">
        <v>91850</v>
      </c>
      <c r="R39" s="152">
        <v>47100</v>
      </c>
      <c r="S39">
        <v>62200</v>
      </c>
      <c r="T39">
        <v>75350</v>
      </c>
      <c r="U39">
        <v>99500</v>
      </c>
      <c r="V39" s="152">
        <v>51000</v>
      </c>
      <c r="W39">
        <v>67350</v>
      </c>
      <c r="X39">
        <v>81600</v>
      </c>
      <c r="Y39">
        <v>107750</v>
      </c>
      <c r="Z39" s="152">
        <v>51000</v>
      </c>
      <c r="AA39">
        <v>67350</v>
      </c>
      <c r="AB39">
        <v>81600</v>
      </c>
      <c r="AC39">
        <v>107750</v>
      </c>
    </row>
    <row r="40" spans="5:29" x14ac:dyDescent="0.25">
      <c r="E40" s="113" t="s">
        <v>43</v>
      </c>
      <c r="F40">
        <v>36750</v>
      </c>
      <c r="G40">
        <v>48550</v>
      </c>
      <c r="H40">
        <v>58800</v>
      </c>
      <c r="I40">
        <v>77600</v>
      </c>
      <c r="J40" s="153">
        <v>41100</v>
      </c>
      <c r="K40" s="146">
        <v>54300</v>
      </c>
      <c r="L40" s="146">
        <v>65750</v>
      </c>
      <c r="M40" s="146">
        <v>86800</v>
      </c>
      <c r="N40" s="152">
        <v>43500</v>
      </c>
      <c r="O40">
        <v>57450</v>
      </c>
      <c r="P40">
        <v>69600</v>
      </c>
      <c r="Q40">
        <v>91850</v>
      </c>
      <c r="R40" s="152">
        <v>47100</v>
      </c>
      <c r="S40">
        <v>62200</v>
      </c>
      <c r="T40">
        <v>75350</v>
      </c>
      <c r="U40">
        <v>99500</v>
      </c>
      <c r="V40" s="152">
        <v>51000</v>
      </c>
      <c r="W40">
        <v>67350</v>
      </c>
      <c r="X40">
        <v>81600</v>
      </c>
      <c r="Y40">
        <v>107750</v>
      </c>
      <c r="Z40" s="152">
        <v>51000</v>
      </c>
      <c r="AA40">
        <v>67350</v>
      </c>
      <c r="AB40">
        <v>81600</v>
      </c>
      <c r="AC40">
        <v>107750</v>
      </c>
    </row>
    <row r="41" spans="5:29" x14ac:dyDescent="0.25">
      <c r="E41" s="113" t="s">
        <v>44</v>
      </c>
      <c r="F41">
        <v>36750</v>
      </c>
      <c r="G41">
        <v>48550</v>
      </c>
      <c r="H41">
        <v>58800</v>
      </c>
      <c r="I41">
        <v>77600</v>
      </c>
      <c r="J41" s="153">
        <v>41100</v>
      </c>
      <c r="K41" s="146">
        <v>54300</v>
      </c>
      <c r="L41" s="146">
        <v>65750</v>
      </c>
      <c r="M41" s="146">
        <v>86800</v>
      </c>
      <c r="N41" s="152">
        <v>43500</v>
      </c>
      <c r="O41">
        <v>57450</v>
      </c>
      <c r="P41">
        <v>69600</v>
      </c>
      <c r="Q41">
        <v>91850</v>
      </c>
      <c r="R41" s="152">
        <v>47850</v>
      </c>
      <c r="S41">
        <v>63150</v>
      </c>
      <c r="T41">
        <v>76550</v>
      </c>
      <c r="U41">
        <v>101050</v>
      </c>
      <c r="V41" s="152">
        <v>52250</v>
      </c>
      <c r="W41">
        <v>68950</v>
      </c>
      <c r="X41">
        <v>83600</v>
      </c>
      <c r="Y41">
        <v>110350</v>
      </c>
      <c r="Z41" s="152">
        <v>57450</v>
      </c>
      <c r="AA41">
        <v>75800</v>
      </c>
      <c r="AB41">
        <v>91900</v>
      </c>
      <c r="AC41">
        <v>121350</v>
      </c>
    </row>
    <row r="42" spans="5:29" x14ac:dyDescent="0.25">
      <c r="E42" s="113" t="s">
        <v>45</v>
      </c>
      <c r="F42">
        <v>43850</v>
      </c>
      <c r="G42">
        <v>57900</v>
      </c>
      <c r="H42">
        <v>70150</v>
      </c>
      <c r="I42">
        <v>92600</v>
      </c>
      <c r="J42" s="153">
        <v>49050</v>
      </c>
      <c r="K42" s="146">
        <v>64750</v>
      </c>
      <c r="L42" s="146">
        <v>78500</v>
      </c>
      <c r="M42" s="146">
        <v>103600</v>
      </c>
      <c r="N42" s="152">
        <v>51950</v>
      </c>
      <c r="O42">
        <v>68600</v>
      </c>
      <c r="P42">
        <v>83100</v>
      </c>
      <c r="Q42">
        <v>109700</v>
      </c>
      <c r="R42" s="152">
        <v>55250</v>
      </c>
      <c r="S42">
        <v>72950</v>
      </c>
      <c r="T42">
        <v>88400</v>
      </c>
      <c r="U42">
        <v>116700</v>
      </c>
      <c r="V42" s="152">
        <v>58750</v>
      </c>
      <c r="W42">
        <v>77550</v>
      </c>
      <c r="X42">
        <v>94000</v>
      </c>
      <c r="Y42">
        <v>124100</v>
      </c>
      <c r="Z42" s="152">
        <v>58750</v>
      </c>
      <c r="AA42">
        <v>77550</v>
      </c>
      <c r="AB42">
        <v>94000</v>
      </c>
      <c r="AC42">
        <v>124100</v>
      </c>
    </row>
    <row r="43" spans="5:29" x14ac:dyDescent="0.25">
      <c r="E43" s="113" t="s">
        <v>46</v>
      </c>
      <c r="F43">
        <v>47950</v>
      </c>
      <c r="G43">
        <v>63300</v>
      </c>
      <c r="H43">
        <v>76700</v>
      </c>
      <c r="I43">
        <v>101250</v>
      </c>
      <c r="J43" s="153">
        <v>53650</v>
      </c>
      <c r="K43" s="146">
        <v>70850</v>
      </c>
      <c r="L43" s="146">
        <v>85850</v>
      </c>
      <c r="M43" s="146">
        <v>113300</v>
      </c>
      <c r="N43" s="152">
        <v>56800</v>
      </c>
      <c r="O43">
        <v>75000</v>
      </c>
      <c r="P43">
        <v>90900</v>
      </c>
      <c r="Q43">
        <v>120000</v>
      </c>
      <c r="R43" s="152">
        <v>59400</v>
      </c>
      <c r="S43">
        <v>78450</v>
      </c>
      <c r="T43">
        <v>95050</v>
      </c>
      <c r="U43">
        <v>125500</v>
      </c>
      <c r="V43" s="152">
        <v>63800</v>
      </c>
      <c r="W43">
        <v>84250</v>
      </c>
      <c r="X43">
        <v>102100</v>
      </c>
      <c r="Y43">
        <v>134800</v>
      </c>
      <c r="Z43" s="152">
        <v>65200</v>
      </c>
      <c r="AA43">
        <v>86100</v>
      </c>
      <c r="AB43">
        <v>104300</v>
      </c>
      <c r="AC43">
        <v>137700</v>
      </c>
    </row>
    <row r="44" spans="5:29" x14ac:dyDescent="0.25">
      <c r="E44" s="113" t="s">
        <v>47</v>
      </c>
      <c r="F44">
        <v>36750</v>
      </c>
      <c r="G44">
        <v>48550</v>
      </c>
      <c r="H44">
        <v>58800</v>
      </c>
      <c r="I44">
        <v>77600</v>
      </c>
      <c r="J44" s="153">
        <v>41100</v>
      </c>
      <c r="K44" s="146">
        <v>54300</v>
      </c>
      <c r="L44" s="146">
        <v>65750</v>
      </c>
      <c r="M44" s="146">
        <v>86800</v>
      </c>
      <c r="N44" s="152">
        <v>43500</v>
      </c>
      <c r="O44">
        <v>57450</v>
      </c>
      <c r="P44">
        <v>69600</v>
      </c>
      <c r="Q44">
        <v>91850</v>
      </c>
      <c r="R44" s="152">
        <v>47100</v>
      </c>
      <c r="S44">
        <v>62200</v>
      </c>
      <c r="T44">
        <v>75350</v>
      </c>
      <c r="U44">
        <v>99500</v>
      </c>
      <c r="V44" s="152">
        <v>51000</v>
      </c>
      <c r="W44">
        <v>67350</v>
      </c>
      <c r="X44">
        <v>81600</v>
      </c>
      <c r="Y44">
        <v>107750</v>
      </c>
      <c r="Z44" s="152">
        <v>51000</v>
      </c>
      <c r="AA44">
        <v>67350</v>
      </c>
      <c r="AB44">
        <v>81600</v>
      </c>
      <c r="AC44">
        <v>107750</v>
      </c>
    </row>
    <row r="45" spans="5:29" x14ac:dyDescent="0.25">
      <c r="E45" s="113" t="s">
        <v>48</v>
      </c>
      <c r="F45">
        <v>36750</v>
      </c>
      <c r="G45">
        <v>48550</v>
      </c>
      <c r="H45">
        <v>58800</v>
      </c>
      <c r="I45">
        <v>77600</v>
      </c>
      <c r="J45" s="153">
        <v>41100</v>
      </c>
      <c r="K45" s="146">
        <v>54300</v>
      </c>
      <c r="L45" s="146">
        <v>65750</v>
      </c>
      <c r="M45" s="146">
        <v>86800</v>
      </c>
      <c r="N45" s="152">
        <v>43500</v>
      </c>
      <c r="O45">
        <v>57450</v>
      </c>
      <c r="P45">
        <v>69600</v>
      </c>
      <c r="Q45">
        <v>91850</v>
      </c>
      <c r="R45" s="152">
        <v>47500</v>
      </c>
      <c r="S45">
        <v>62700</v>
      </c>
      <c r="T45">
        <v>76000</v>
      </c>
      <c r="U45">
        <v>100350</v>
      </c>
      <c r="V45" s="152">
        <v>51000</v>
      </c>
      <c r="W45">
        <v>67350</v>
      </c>
      <c r="X45">
        <v>81600</v>
      </c>
      <c r="Y45">
        <v>107750</v>
      </c>
      <c r="Z45" s="152">
        <v>51000</v>
      </c>
      <c r="AA45">
        <v>67350</v>
      </c>
      <c r="AB45">
        <v>81600</v>
      </c>
      <c r="AC45">
        <v>107750</v>
      </c>
    </row>
    <row r="46" spans="5:29" x14ac:dyDescent="0.25">
      <c r="E46" s="113" t="s">
        <v>49</v>
      </c>
      <c r="F46">
        <v>36750</v>
      </c>
      <c r="G46">
        <v>48550</v>
      </c>
      <c r="H46">
        <v>58800</v>
      </c>
      <c r="I46">
        <v>77600</v>
      </c>
      <c r="J46" s="153">
        <v>41100</v>
      </c>
      <c r="K46" s="146">
        <v>54300</v>
      </c>
      <c r="L46" s="146">
        <v>65750</v>
      </c>
      <c r="M46" s="146">
        <v>86800</v>
      </c>
      <c r="N46" s="152">
        <v>43500</v>
      </c>
      <c r="O46">
        <v>57450</v>
      </c>
      <c r="P46">
        <v>69600</v>
      </c>
      <c r="Q46">
        <v>91850</v>
      </c>
      <c r="R46" s="152">
        <v>47100</v>
      </c>
      <c r="S46">
        <v>62200</v>
      </c>
      <c r="T46">
        <v>75350</v>
      </c>
      <c r="U46">
        <v>99500</v>
      </c>
      <c r="V46" s="152">
        <v>51000</v>
      </c>
      <c r="W46">
        <v>67350</v>
      </c>
      <c r="X46">
        <v>81600</v>
      </c>
      <c r="Y46">
        <v>107750</v>
      </c>
      <c r="Z46" s="152">
        <v>51000</v>
      </c>
      <c r="AA46">
        <v>67350</v>
      </c>
      <c r="AB46">
        <v>81600</v>
      </c>
      <c r="AC46">
        <v>107750</v>
      </c>
    </row>
    <row r="47" spans="5:29" x14ac:dyDescent="0.25">
      <c r="E47" s="113" t="s">
        <v>50</v>
      </c>
      <c r="F47">
        <v>36750</v>
      </c>
      <c r="G47">
        <v>48550</v>
      </c>
      <c r="H47">
        <v>58800</v>
      </c>
      <c r="I47">
        <v>77600</v>
      </c>
      <c r="J47" s="153">
        <v>41100</v>
      </c>
      <c r="K47" s="146">
        <v>54300</v>
      </c>
      <c r="L47" s="146">
        <v>65750</v>
      </c>
      <c r="M47" s="146">
        <v>86800</v>
      </c>
      <c r="N47" s="152">
        <v>43500</v>
      </c>
      <c r="O47">
        <v>57450</v>
      </c>
      <c r="P47">
        <v>69600</v>
      </c>
      <c r="Q47">
        <v>91850</v>
      </c>
      <c r="R47" s="152">
        <v>47100</v>
      </c>
      <c r="S47">
        <v>62200</v>
      </c>
      <c r="T47">
        <v>75350</v>
      </c>
      <c r="U47">
        <v>99500</v>
      </c>
      <c r="V47" s="152">
        <v>51000</v>
      </c>
      <c r="W47">
        <v>67350</v>
      </c>
      <c r="X47">
        <v>81600</v>
      </c>
      <c r="Y47">
        <v>107750</v>
      </c>
      <c r="Z47" s="152">
        <v>51000</v>
      </c>
      <c r="AA47">
        <v>67350</v>
      </c>
      <c r="AB47">
        <v>81600</v>
      </c>
      <c r="AC47">
        <v>107750</v>
      </c>
    </row>
    <row r="48" spans="5:29" x14ac:dyDescent="0.25">
      <c r="E48" s="113" t="s">
        <v>51</v>
      </c>
      <c r="F48">
        <v>37750</v>
      </c>
      <c r="G48">
        <v>49850</v>
      </c>
      <c r="H48">
        <v>60400</v>
      </c>
      <c r="I48">
        <v>79750</v>
      </c>
      <c r="J48" s="153">
        <v>41100</v>
      </c>
      <c r="K48" s="146">
        <v>54300</v>
      </c>
      <c r="L48" s="146">
        <v>65750</v>
      </c>
      <c r="M48" s="146">
        <v>86800</v>
      </c>
      <c r="N48" s="152">
        <v>43500</v>
      </c>
      <c r="O48">
        <v>57450</v>
      </c>
      <c r="P48">
        <v>69600</v>
      </c>
      <c r="Q48">
        <v>91850</v>
      </c>
      <c r="R48" s="152">
        <v>47100</v>
      </c>
      <c r="S48">
        <v>62200</v>
      </c>
      <c r="T48">
        <v>75350</v>
      </c>
      <c r="U48">
        <v>99500</v>
      </c>
      <c r="V48" s="152">
        <v>51000</v>
      </c>
      <c r="W48">
        <v>67350</v>
      </c>
      <c r="X48">
        <v>81600</v>
      </c>
      <c r="Y48">
        <v>107750</v>
      </c>
      <c r="Z48" s="152">
        <v>51000</v>
      </c>
      <c r="AA48">
        <v>67350</v>
      </c>
      <c r="AB48">
        <v>81600</v>
      </c>
      <c r="AC48">
        <v>107750</v>
      </c>
    </row>
    <row r="49" spans="5:29" x14ac:dyDescent="0.25">
      <c r="E49" s="113" t="s">
        <v>52</v>
      </c>
      <c r="F49">
        <v>36750</v>
      </c>
      <c r="G49">
        <v>48550</v>
      </c>
      <c r="H49">
        <v>58800</v>
      </c>
      <c r="I49">
        <v>77600</v>
      </c>
      <c r="J49" s="153">
        <v>41100</v>
      </c>
      <c r="K49" s="146">
        <v>54300</v>
      </c>
      <c r="L49" s="146">
        <v>65750</v>
      </c>
      <c r="M49" s="146">
        <v>86800</v>
      </c>
      <c r="N49" s="152">
        <v>43500</v>
      </c>
      <c r="O49">
        <v>57450</v>
      </c>
      <c r="P49">
        <v>69600</v>
      </c>
      <c r="Q49">
        <v>91850</v>
      </c>
      <c r="R49" s="152">
        <v>47100</v>
      </c>
      <c r="S49">
        <v>62200</v>
      </c>
      <c r="T49">
        <v>75350</v>
      </c>
      <c r="U49">
        <v>99500</v>
      </c>
      <c r="V49" s="152">
        <v>51000</v>
      </c>
      <c r="W49">
        <v>67350</v>
      </c>
      <c r="X49">
        <v>81600</v>
      </c>
      <c r="Y49">
        <v>107750</v>
      </c>
      <c r="Z49" s="152">
        <v>51000</v>
      </c>
      <c r="AA49">
        <v>67350</v>
      </c>
      <c r="AB49">
        <v>81600</v>
      </c>
      <c r="AC49">
        <v>107750</v>
      </c>
    </row>
    <row r="50" spans="5:29" x14ac:dyDescent="0.25">
      <c r="E50" s="113" t="s">
        <v>53</v>
      </c>
      <c r="F50">
        <v>36750</v>
      </c>
      <c r="G50">
        <v>48550</v>
      </c>
      <c r="H50">
        <v>58800</v>
      </c>
      <c r="I50">
        <v>77600</v>
      </c>
      <c r="J50" s="153">
        <v>41100</v>
      </c>
      <c r="K50" s="146">
        <v>54300</v>
      </c>
      <c r="L50" s="146">
        <v>65750</v>
      </c>
      <c r="M50" s="146">
        <v>86800</v>
      </c>
      <c r="N50" s="152">
        <v>43500</v>
      </c>
      <c r="O50">
        <v>57450</v>
      </c>
      <c r="P50">
        <v>69600</v>
      </c>
      <c r="Q50">
        <v>91850</v>
      </c>
      <c r="R50" s="152">
        <v>47100</v>
      </c>
      <c r="S50">
        <v>62200</v>
      </c>
      <c r="T50">
        <v>75350</v>
      </c>
      <c r="U50">
        <v>99500</v>
      </c>
      <c r="V50" s="152">
        <v>51000</v>
      </c>
      <c r="W50">
        <v>67350</v>
      </c>
      <c r="X50">
        <v>81600</v>
      </c>
      <c r="Y50">
        <v>107750</v>
      </c>
      <c r="Z50" s="152">
        <v>51000</v>
      </c>
      <c r="AA50">
        <v>67350</v>
      </c>
      <c r="AB50">
        <v>81600</v>
      </c>
      <c r="AC50">
        <v>107750</v>
      </c>
    </row>
    <row r="51" spans="5:29" x14ac:dyDescent="0.25">
      <c r="E51" s="113" t="s">
        <v>54</v>
      </c>
      <c r="F51">
        <v>36750</v>
      </c>
      <c r="G51">
        <v>48550</v>
      </c>
      <c r="H51">
        <v>58800</v>
      </c>
      <c r="I51">
        <v>77600</v>
      </c>
      <c r="J51" s="153">
        <v>41100</v>
      </c>
      <c r="K51" s="146">
        <v>54300</v>
      </c>
      <c r="L51" s="146">
        <v>65750</v>
      </c>
      <c r="M51" s="146">
        <v>86800</v>
      </c>
      <c r="N51" s="152">
        <v>43500</v>
      </c>
      <c r="O51">
        <v>57450</v>
      </c>
      <c r="P51">
        <v>69600</v>
      </c>
      <c r="Q51">
        <v>91850</v>
      </c>
      <c r="R51" s="152">
        <v>47100</v>
      </c>
      <c r="S51">
        <v>62200</v>
      </c>
      <c r="T51">
        <v>75350</v>
      </c>
      <c r="U51">
        <v>99500</v>
      </c>
      <c r="V51" s="152">
        <v>51000</v>
      </c>
      <c r="W51">
        <v>67350</v>
      </c>
      <c r="X51">
        <v>81600</v>
      </c>
      <c r="Y51">
        <v>107750</v>
      </c>
      <c r="Z51" s="152">
        <v>51000</v>
      </c>
      <c r="AA51">
        <v>67350</v>
      </c>
      <c r="AB51">
        <v>81600</v>
      </c>
      <c r="AC51">
        <v>107750</v>
      </c>
    </row>
    <row r="52" spans="5:29" x14ac:dyDescent="0.25">
      <c r="E52" s="113" t="s">
        <v>55</v>
      </c>
      <c r="F52">
        <v>36750</v>
      </c>
      <c r="G52">
        <v>48550</v>
      </c>
      <c r="H52">
        <v>58800</v>
      </c>
      <c r="I52">
        <v>77600</v>
      </c>
      <c r="J52" s="153">
        <v>41100</v>
      </c>
      <c r="K52" s="146">
        <v>54300</v>
      </c>
      <c r="L52" s="146">
        <v>65750</v>
      </c>
      <c r="M52" s="146">
        <v>86800</v>
      </c>
      <c r="N52" s="152">
        <v>43500</v>
      </c>
      <c r="O52">
        <v>57450</v>
      </c>
      <c r="P52">
        <v>69600</v>
      </c>
      <c r="Q52">
        <v>91850</v>
      </c>
      <c r="R52" s="152">
        <v>47100</v>
      </c>
      <c r="S52">
        <v>62200</v>
      </c>
      <c r="T52">
        <v>75350</v>
      </c>
      <c r="U52">
        <v>99500</v>
      </c>
      <c r="V52" s="152">
        <v>51000</v>
      </c>
      <c r="W52">
        <v>67350</v>
      </c>
      <c r="X52">
        <v>81600</v>
      </c>
      <c r="Y52">
        <v>107750</v>
      </c>
      <c r="Z52" s="152">
        <v>51000</v>
      </c>
      <c r="AA52">
        <v>67350</v>
      </c>
      <c r="AB52">
        <v>81600</v>
      </c>
      <c r="AC52">
        <v>107750</v>
      </c>
    </row>
    <row r="53" spans="5:29" x14ac:dyDescent="0.25">
      <c r="E53" s="113" t="s">
        <v>56</v>
      </c>
      <c r="F53">
        <v>36750</v>
      </c>
      <c r="G53">
        <v>48550</v>
      </c>
      <c r="H53">
        <v>58800</v>
      </c>
      <c r="I53">
        <v>77600</v>
      </c>
      <c r="J53" s="153">
        <v>41100</v>
      </c>
      <c r="K53" s="146">
        <v>54300</v>
      </c>
      <c r="L53" s="146">
        <v>65750</v>
      </c>
      <c r="M53" s="146">
        <v>86800</v>
      </c>
      <c r="N53" s="152">
        <v>43500</v>
      </c>
      <c r="O53">
        <v>57450</v>
      </c>
      <c r="P53">
        <v>69600</v>
      </c>
      <c r="Q53">
        <v>91850</v>
      </c>
      <c r="R53" s="152">
        <v>47100</v>
      </c>
      <c r="S53">
        <v>62200</v>
      </c>
      <c r="T53">
        <v>75350</v>
      </c>
      <c r="U53">
        <v>99500</v>
      </c>
      <c r="V53" s="152">
        <v>51000</v>
      </c>
      <c r="W53">
        <v>67350</v>
      </c>
      <c r="X53">
        <v>81600</v>
      </c>
      <c r="Y53">
        <v>107750</v>
      </c>
      <c r="Z53" s="152">
        <v>51000</v>
      </c>
      <c r="AA53">
        <v>67350</v>
      </c>
      <c r="AB53">
        <v>81600</v>
      </c>
      <c r="AC53">
        <v>107750</v>
      </c>
    </row>
    <row r="54" spans="5:29" x14ac:dyDescent="0.25">
      <c r="E54" s="113" t="s">
        <v>57</v>
      </c>
      <c r="F54">
        <v>39650</v>
      </c>
      <c r="G54">
        <v>52350</v>
      </c>
      <c r="H54">
        <v>63450</v>
      </c>
      <c r="I54">
        <v>83750</v>
      </c>
      <c r="J54" s="153">
        <v>44300</v>
      </c>
      <c r="K54" s="146">
        <v>58500</v>
      </c>
      <c r="L54" s="146">
        <v>70900</v>
      </c>
      <c r="M54" s="146">
        <v>93600</v>
      </c>
      <c r="N54" s="152">
        <v>46550</v>
      </c>
      <c r="O54">
        <v>61450</v>
      </c>
      <c r="P54">
        <v>74500</v>
      </c>
      <c r="Q54">
        <v>98350</v>
      </c>
      <c r="R54" s="152">
        <v>51200</v>
      </c>
      <c r="S54">
        <v>67550</v>
      </c>
      <c r="T54">
        <v>81900</v>
      </c>
      <c r="U54">
        <v>108150</v>
      </c>
      <c r="V54" s="152">
        <v>52250</v>
      </c>
      <c r="W54">
        <v>69000</v>
      </c>
      <c r="X54">
        <v>83600</v>
      </c>
      <c r="Y54">
        <v>110400</v>
      </c>
      <c r="Z54" s="152">
        <v>56200</v>
      </c>
      <c r="AA54">
        <v>74200</v>
      </c>
      <c r="AB54">
        <v>89900</v>
      </c>
      <c r="AC54">
        <v>118700</v>
      </c>
    </row>
    <row r="55" spans="5:29" x14ac:dyDescent="0.25">
      <c r="E55" s="113" t="s">
        <v>58</v>
      </c>
      <c r="F55">
        <v>52400</v>
      </c>
      <c r="G55">
        <v>69200</v>
      </c>
      <c r="H55">
        <v>79900</v>
      </c>
      <c r="I55">
        <v>105450</v>
      </c>
      <c r="J55" s="153">
        <v>58600</v>
      </c>
      <c r="K55" s="146">
        <v>77400</v>
      </c>
      <c r="L55" s="146">
        <v>90000</v>
      </c>
      <c r="M55" s="146">
        <v>118800</v>
      </c>
      <c r="N55" s="152">
        <v>62050</v>
      </c>
      <c r="O55">
        <v>81950</v>
      </c>
      <c r="P55">
        <v>96200</v>
      </c>
      <c r="Q55">
        <v>127000</v>
      </c>
      <c r="R55" s="152">
        <v>65200</v>
      </c>
      <c r="S55">
        <v>86100</v>
      </c>
      <c r="T55">
        <v>102650</v>
      </c>
      <c r="U55">
        <v>135500</v>
      </c>
      <c r="V55" s="152">
        <v>70050</v>
      </c>
      <c r="W55">
        <v>92500</v>
      </c>
      <c r="X55">
        <v>104200</v>
      </c>
      <c r="Y55">
        <v>137550</v>
      </c>
      <c r="Z55" s="152">
        <v>72000</v>
      </c>
      <c r="AA55">
        <v>95050</v>
      </c>
      <c r="AB55">
        <v>106800</v>
      </c>
      <c r="AC55">
        <v>141000</v>
      </c>
    </row>
    <row r="56" spans="5:29" x14ac:dyDescent="0.25">
      <c r="E56" s="113" t="s">
        <v>59</v>
      </c>
      <c r="F56">
        <v>36750</v>
      </c>
      <c r="G56">
        <v>48550</v>
      </c>
      <c r="H56">
        <v>58800</v>
      </c>
      <c r="I56">
        <v>77600</v>
      </c>
      <c r="J56" s="153">
        <v>41100</v>
      </c>
      <c r="K56" s="146">
        <v>54300</v>
      </c>
      <c r="L56" s="146">
        <v>65750</v>
      </c>
      <c r="M56" s="146">
        <v>86800</v>
      </c>
      <c r="N56" s="152">
        <v>43500</v>
      </c>
      <c r="O56">
        <v>57450</v>
      </c>
      <c r="P56">
        <v>69600</v>
      </c>
      <c r="Q56">
        <v>91850</v>
      </c>
      <c r="R56" s="152">
        <v>47100</v>
      </c>
      <c r="S56">
        <v>62200</v>
      </c>
      <c r="T56">
        <v>75350</v>
      </c>
      <c r="U56">
        <v>99500</v>
      </c>
      <c r="V56" s="152">
        <v>51000</v>
      </c>
      <c r="W56">
        <v>67350</v>
      </c>
      <c r="X56">
        <v>81600</v>
      </c>
      <c r="Y56">
        <v>107750</v>
      </c>
      <c r="Z56" s="152">
        <v>51550</v>
      </c>
      <c r="AA56">
        <v>68050</v>
      </c>
      <c r="AB56">
        <v>82500</v>
      </c>
      <c r="AC56">
        <v>108900</v>
      </c>
    </row>
    <row r="57" spans="5:29" x14ac:dyDescent="0.25">
      <c r="E57" s="113" t="s">
        <v>60</v>
      </c>
      <c r="F57">
        <v>55250</v>
      </c>
      <c r="G57">
        <v>72950</v>
      </c>
      <c r="H57">
        <v>80950</v>
      </c>
      <c r="I57">
        <v>106850</v>
      </c>
      <c r="J57" s="153">
        <v>55250</v>
      </c>
      <c r="K57" s="146">
        <v>72950</v>
      </c>
      <c r="L57" s="146">
        <v>88400</v>
      </c>
      <c r="M57" s="146">
        <v>116700</v>
      </c>
      <c r="N57" s="152">
        <v>57150</v>
      </c>
      <c r="O57">
        <v>75450</v>
      </c>
      <c r="P57">
        <v>91450</v>
      </c>
      <c r="Q57">
        <v>120700</v>
      </c>
      <c r="R57" s="152">
        <v>62850</v>
      </c>
      <c r="S57">
        <v>82950</v>
      </c>
      <c r="T57">
        <v>97800</v>
      </c>
      <c r="U57">
        <v>129100</v>
      </c>
      <c r="V57" s="152">
        <v>68650</v>
      </c>
      <c r="W57">
        <v>90600</v>
      </c>
      <c r="X57">
        <v>104200</v>
      </c>
      <c r="Y57">
        <v>137550</v>
      </c>
      <c r="Z57" s="152">
        <v>71050</v>
      </c>
      <c r="AA57">
        <v>93800</v>
      </c>
      <c r="AB57">
        <v>106800</v>
      </c>
      <c r="AC57">
        <v>141000</v>
      </c>
    </row>
    <row r="58" spans="5:29" x14ac:dyDescent="0.25">
      <c r="E58" s="113" t="s">
        <v>61</v>
      </c>
      <c r="F58">
        <v>36750</v>
      </c>
      <c r="G58">
        <v>48550</v>
      </c>
      <c r="H58">
        <v>58800</v>
      </c>
      <c r="I58">
        <v>77600</v>
      </c>
      <c r="J58" s="153">
        <v>41100</v>
      </c>
      <c r="K58" s="146">
        <v>54300</v>
      </c>
      <c r="L58" s="146">
        <v>65750</v>
      </c>
      <c r="M58" s="146">
        <v>86800</v>
      </c>
      <c r="N58" s="152">
        <v>43500</v>
      </c>
      <c r="O58">
        <v>57450</v>
      </c>
      <c r="P58">
        <v>69600</v>
      </c>
      <c r="Q58">
        <v>91850</v>
      </c>
      <c r="R58" s="152">
        <v>47100</v>
      </c>
      <c r="S58">
        <v>62200</v>
      </c>
      <c r="T58">
        <v>75350</v>
      </c>
      <c r="U58">
        <v>99500</v>
      </c>
      <c r="V58" s="152">
        <v>51000</v>
      </c>
      <c r="W58">
        <v>67350</v>
      </c>
      <c r="X58">
        <v>81600</v>
      </c>
      <c r="Y58">
        <v>107750</v>
      </c>
      <c r="Z58" s="152">
        <v>51000</v>
      </c>
      <c r="AA58">
        <v>67350</v>
      </c>
      <c r="AB58">
        <v>81600</v>
      </c>
      <c r="AC58">
        <v>107750</v>
      </c>
    </row>
    <row r="59" spans="5:29" x14ac:dyDescent="0.25">
      <c r="E59" s="113" t="s">
        <v>62</v>
      </c>
      <c r="F59">
        <v>36750</v>
      </c>
      <c r="G59">
        <v>48550</v>
      </c>
      <c r="H59">
        <v>58800</v>
      </c>
      <c r="I59">
        <v>77600</v>
      </c>
      <c r="J59" s="153">
        <v>41100</v>
      </c>
      <c r="K59" s="146">
        <v>54300</v>
      </c>
      <c r="L59" s="146">
        <v>65750</v>
      </c>
      <c r="M59" s="146">
        <v>86800</v>
      </c>
      <c r="N59" s="152">
        <v>43500</v>
      </c>
      <c r="O59">
        <v>57450</v>
      </c>
      <c r="P59">
        <v>69600</v>
      </c>
      <c r="Q59">
        <v>91850</v>
      </c>
      <c r="R59" s="152">
        <v>47100</v>
      </c>
      <c r="S59">
        <v>62200</v>
      </c>
      <c r="T59">
        <v>75350</v>
      </c>
      <c r="U59">
        <v>99500</v>
      </c>
      <c r="V59" s="152">
        <v>51000</v>
      </c>
      <c r="W59">
        <v>67350</v>
      </c>
      <c r="X59">
        <v>81600</v>
      </c>
      <c r="Y59">
        <v>107750</v>
      </c>
      <c r="Z59" s="152">
        <v>51000</v>
      </c>
      <c r="AA59">
        <v>67350</v>
      </c>
      <c r="AB59">
        <v>81600</v>
      </c>
      <c r="AC59">
        <v>107750</v>
      </c>
    </row>
    <row r="60" spans="5:29" x14ac:dyDescent="0.25">
      <c r="E60" s="113" t="s">
        <v>63</v>
      </c>
      <c r="F60">
        <v>41700</v>
      </c>
      <c r="G60">
        <v>55050</v>
      </c>
      <c r="H60">
        <v>66700</v>
      </c>
      <c r="I60">
        <v>88050</v>
      </c>
      <c r="J60" s="153">
        <v>42150</v>
      </c>
      <c r="K60" s="146">
        <v>55650</v>
      </c>
      <c r="L60" s="146">
        <v>67450</v>
      </c>
      <c r="M60" s="146">
        <v>89050</v>
      </c>
      <c r="N60" s="152">
        <v>44600</v>
      </c>
      <c r="O60">
        <v>58900</v>
      </c>
      <c r="P60">
        <v>71350</v>
      </c>
      <c r="Q60">
        <v>94200</v>
      </c>
      <c r="R60" s="152">
        <v>47100</v>
      </c>
      <c r="S60">
        <v>62200</v>
      </c>
      <c r="T60">
        <v>75350</v>
      </c>
      <c r="U60">
        <v>99500</v>
      </c>
      <c r="V60" s="152">
        <v>51000</v>
      </c>
      <c r="W60">
        <v>67350</v>
      </c>
      <c r="X60">
        <v>81600</v>
      </c>
      <c r="Y60">
        <v>107750</v>
      </c>
      <c r="Z60" s="152">
        <v>51000</v>
      </c>
      <c r="AA60">
        <v>67350</v>
      </c>
      <c r="AB60">
        <v>81600</v>
      </c>
      <c r="AC60">
        <v>107750</v>
      </c>
    </row>
    <row r="61" spans="5:29" x14ac:dyDescent="0.25">
      <c r="E61" s="113" t="s">
        <v>64</v>
      </c>
      <c r="F61">
        <v>36750</v>
      </c>
      <c r="G61">
        <v>48550</v>
      </c>
      <c r="H61">
        <v>58800</v>
      </c>
      <c r="I61">
        <v>77600</v>
      </c>
      <c r="J61" s="153">
        <v>41100</v>
      </c>
      <c r="K61" s="146">
        <v>54300</v>
      </c>
      <c r="L61" s="146">
        <v>65750</v>
      </c>
      <c r="M61" s="146">
        <v>86800</v>
      </c>
      <c r="N61" s="152">
        <v>43500</v>
      </c>
      <c r="O61">
        <v>57450</v>
      </c>
      <c r="P61">
        <v>69600</v>
      </c>
      <c r="Q61">
        <v>91850</v>
      </c>
      <c r="R61" s="152">
        <v>47100</v>
      </c>
      <c r="S61">
        <v>62200</v>
      </c>
      <c r="T61">
        <v>75350</v>
      </c>
      <c r="U61">
        <v>99500</v>
      </c>
      <c r="V61" s="152">
        <v>51000</v>
      </c>
      <c r="W61">
        <v>67350</v>
      </c>
      <c r="X61">
        <v>81600</v>
      </c>
      <c r="Y61">
        <v>107750</v>
      </c>
      <c r="Z61" s="152">
        <v>51000</v>
      </c>
      <c r="AA61">
        <v>67350</v>
      </c>
      <c r="AB61">
        <v>81600</v>
      </c>
      <c r="AC61">
        <v>107750</v>
      </c>
    </row>
    <row r="62" spans="5:29" x14ac:dyDescent="0.25">
      <c r="E62" s="113" t="s">
        <v>65</v>
      </c>
      <c r="F62">
        <v>45750</v>
      </c>
      <c r="G62">
        <v>60400</v>
      </c>
      <c r="H62">
        <v>73200</v>
      </c>
      <c r="I62">
        <v>96600</v>
      </c>
      <c r="J62" s="153">
        <v>51150</v>
      </c>
      <c r="K62" s="146">
        <v>67550</v>
      </c>
      <c r="L62" s="146">
        <v>81850</v>
      </c>
      <c r="M62" s="146">
        <v>108050</v>
      </c>
      <c r="N62" s="152">
        <v>54150</v>
      </c>
      <c r="O62">
        <v>71500</v>
      </c>
      <c r="P62">
        <v>86650</v>
      </c>
      <c r="Q62">
        <v>114400</v>
      </c>
      <c r="R62" s="152">
        <v>59550</v>
      </c>
      <c r="S62">
        <v>78650</v>
      </c>
      <c r="T62">
        <v>95300</v>
      </c>
      <c r="U62">
        <v>125800</v>
      </c>
      <c r="V62" s="152">
        <v>65000</v>
      </c>
      <c r="W62">
        <v>85800</v>
      </c>
      <c r="X62">
        <v>104000</v>
      </c>
      <c r="Y62">
        <v>137300</v>
      </c>
      <c r="Z62" s="152">
        <v>69350</v>
      </c>
      <c r="AA62">
        <v>91550</v>
      </c>
      <c r="AB62">
        <v>106800</v>
      </c>
      <c r="AC62">
        <v>141000</v>
      </c>
    </row>
    <row r="63" spans="5:29" x14ac:dyDescent="0.25">
      <c r="E63" s="113" t="s">
        <v>66</v>
      </c>
      <c r="F63">
        <v>36750</v>
      </c>
      <c r="G63">
        <v>48550</v>
      </c>
      <c r="H63">
        <v>58800</v>
      </c>
      <c r="I63">
        <v>77600</v>
      </c>
      <c r="J63" s="153">
        <v>41100</v>
      </c>
      <c r="K63" s="146">
        <v>54300</v>
      </c>
      <c r="L63" s="146">
        <v>65750</v>
      </c>
      <c r="M63" s="146">
        <v>86800</v>
      </c>
      <c r="N63" s="152">
        <v>43500</v>
      </c>
      <c r="O63">
        <v>57450</v>
      </c>
      <c r="P63">
        <v>69600</v>
      </c>
      <c r="Q63">
        <v>91850</v>
      </c>
      <c r="R63" s="152">
        <v>47100</v>
      </c>
      <c r="S63">
        <v>62200</v>
      </c>
      <c r="T63">
        <v>75350</v>
      </c>
      <c r="U63">
        <v>99500</v>
      </c>
      <c r="V63" s="152">
        <v>51000</v>
      </c>
      <c r="W63">
        <v>67350</v>
      </c>
      <c r="X63">
        <v>81600</v>
      </c>
      <c r="Y63">
        <v>107750</v>
      </c>
      <c r="Z63" s="152">
        <v>51000</v>
      </c>
      <c r="AA63">
        <v>67350</v>
      </c>
      <c r="AB63">
        <v>81600</v>
      </c>
      <c r="AC63">
        <v>107750</v>
      </c>
    </row>
    <row r="64" spans="5:29" x14ac:dyDescent="0.25">
      <c r="E64" s="113" t="s">
        <v>67</v>
      </c>
      <c r="F64">
        <v>36750</v>
      </c>
      <c r="G64">
        <v>48550</v>
      </c>
      <c r="H64">
        <v>58800</v>
      </c>
      <c r="I64">
        <v>77600</v>
      </c>
      <c r="J64" s="153">
        <v>41100</v>
      </c>
      <c r="K64" s="146">
        <v>54300</v>
      </c>
      <c r="L64" s="146">
        <v>65750</v>
      </c>
      <c r="M64" s="146">
        <v>86800</v>
      </c>
      <c r="N64" s="152">
        <v>43500</v>
      </c>
      <c r="O64">
        <v>57450</v>
      </c>
      <c r="P64">
        <v>69600</v>
      </c>
      <c r="Q64">
        <v>91850</v>
      </c>
      <c r="R64" s="152">
        <v>47100</v>
      </c>
      <c r="S64">
        <v>62200</v>
      </c>
      <c r="T64">
        <v>75350</v>
      </c>
      <c r="U64">
        <v>99500</v>
      </c>
      <c r="V64" s="152">
        <v>51000</v>
      </c>
      <c r="W64">
        <v>67350</v>
      </c>
      <c r="X64">
        <v>81600</v>
      </c>
      <c r="Y64">
        <v>107750</v>
      </c>
      <c r="Z64" s="152">
        <v>51000</v>
      </c>
      <c r="AA64">
        <v>67350</v>
      </c>
      <c r="AB64">
        <v>81600</v>
      </c>
      <c r="AC64">
        <v>107750</v>
      </c>
    </row>
    <row r="65" spans="5:29" x14ac:dyDescent="0.25">
      <c r="E65" s="113" t="s">
        <v>68</v>
      </c>
      <c r="F65">
        <v>43950</v>
      </c>
      <c r="G65">
        <v>58050</v>
      </c>
      <c r="H65">
        <v>70300</v>
      </c>
      <c r="I65">
        <v>92800</v>
      </c>
      <c r="J65" s="153">
        <v>47800</v>
      </c>
      <c r="K65" s="146">
        <v>63100</v>
      </c>
      <c r="L65" s="146">
        <v>76500</v>
      </c>
      <c r="M65" s="146">
        <v>101000</v>
      </c>
      <c r="N65" s="152">
        <v>49850</v>
      </c>
      <c r="O65">
        <v>65850</v>
      </c>
      <c r="P65">
        <v>79750</v>
      </c>
      <c r="Q65">
        <v>105250</v>
      </c>
      <c r="R65" s="152">
        <v>54800</v>
      </c>
      <c r="S65">
        <v>72350</v>
      </c>
      <c r="T65">
        <v>87700</v>
      </c>
      <c r="U65">
        <v>115800</v>
      </c>
      <c r="V65" s="152">
        <v>59750</v>
      </c>
      <c r="W65">
        <v>78900</v>
      </c>
      <c r="X65">
        <v>95600</v>
      </c>
      <c r="Y65">
        <v>126200</v>
      </c>
      <c r="Z65" s="152">
        <v>65550</v>
      </c>
      <c r="AA65">
        <v>86550</v>
      </c>
      <c r="AB65">
        <v>104900</v>
      </c>
      <c r="AC65">
        <v>138500</v>
      </c>
    </row>
    <row r="66" spans="5:29" x14ac:dyDescent="0.25">
      <c r="E66" s="113" t="s">
        <v>69</v>
      </c>
      <c r="F66">
        <v>36750</v>
      </c>
      <c r="G66">
        <v>48550</v>
      </c>
      <c r="H66">
        <v>58800</v>
      </c>
      <c r="I66">
        <v>77600</v>
      </c>
      <c r="J66" s="153">
        <v>41100</v>
      </c>
      <c r="K66" s="146">
        <v>54300</v>
      </c>
      <c r="L66" s="146">
        <v>65750</v>
      </c>
      <c r="M66" s="146">
        <v>86800</v>
      </c>
      <c r="N66" s="152">
        <v>43500</v>
      </c>
      <c r="O66">
        <v>57450</v>
      </c>
      <c r="P66">
        <v>69600</v>
      </c>
      <c r="Q66">
        <v>91850</v>
      </c>
      <c r="R66" s="152">
        <v>47100</v>
      </c>
      <c r="S66">
        <v>62200</v>
      </c>
      <c r="T66">
        <v>75350</v>
      </c>
      <c r="U66">
        <v>99500</v>
      </c>
      <c r="V66" s="152">
        <v>51000</v>
      </c>
      <c r="W66">
        <v>67350</v>
      </c>
      <c r="X66">
        <v>81600</v>
      </c>
      <c r="Y66">
        <v>107750</v>
      </c>
      <c r="Z66" s="152">
        <v>51000</v>
      </c>
      <c r="AA66">
        <v>67350</v>
      </c>
      <c r="AB66">
        <v>81600</v>
      </c>
      <c r="AC66">
        <v>107750</v>
      </c>
    </row>
    <row r="67" spans="5:29" x14ac:dyDescent="0.25">
      <c r="E67" s="113" t="s">
        <v>70</v>
      </c>
      <c r="F67">
        <v>48050</v>
      </c>
      <c r="G67">
        <v>63450</v>
      </c>
      <c r="H67">
        <v>76900</v>
      </c>
      <c r="I67">
        <v>101500</v>
      </c>
      <c r="J67" s="153">
        <v>52350</v>
      </c>
      <c r="K67" s="146">
        <v>69150</v>
      </c>
      <c r="L67" s="146">
        <v>83750</v>
      </c>
      <c r="M67" s="146">
        <v>110550</v>
      </c>
      <c r="N67" s="152">
        <v>55400</v>
      </c>
      <c r="O67">
        <v>73150</v>
      </c>
      <c r="P67">
        <v>88650</v>
      </c>
      <c r="Q67">
        <v>117000</v>
      </c>
      <c r="R67" s="152">
        <v>60900</v>
      </c>
      <c r="S67">
        <v>80400</v>
      </c>
      <c r="T67">
        <v>97450</v>
      </c>
      <c r="U67">
        <v>128650</v>
      </c>
      <c r="V67" s="152">
        <v>66500</v>
      </c>
      <c r="W67">
        <v>87800</v>
      </c>
      <c r="X67">
        <v>106400</v>
      </c>
      <c r="Y67">
        <v>140450</v>
      </c>
      <c r="Z67" s="152">
        <v>72900</v>
      </c>
      <c r="AA67">
        <v>96250</v>
      </c>
      <c r="AB67">
        <v>115050</v>
      </c>
      <c r="AC67">
        <v>151900</v>
      </c>
    </row>
    <row r="68" spans="5:29" x14ac:dyDescent="0.25">
      <c r="E68" s="113" t="s">
        <v>71</v>
      </c>
      <c r="F68">
        <v>40900</v>
      </c>
      <c r="G68">
        <v>54000</v>
      </c>
      <c r="H68">
        <v>65450</v>
      </c>
      <c r="I68">
        <v>86400</v>
      </c>
      <c r="J68" s="153">
        <v>44200</v>
      </c>
      <c r="K68" s="146">
        <v>58350</v>
      </c>
      <c r="L68" s="146">
        <v>70700</v>
      </c>
      <c r="M68" s="146">
        <v>93300</v>
      </c>
      <c r="N68" s="152">
        <v>46800</v>
      </c>
      <c r="O68">
        <v>61800</v>
      </c>
      <c r="P68">
        <v>74900</v>
      </c>
      <c r="Q68">
        <v>98850</v>
      </c>
      <c r="R68" s="152">
        <v>47150</v>
      </c>
      <c r="S68">
        <v>62250</v>
      </c>
      <c r="T68">
        <v>75450</v>
      </c>
      <c r="U68">
        <v>99600</v>
      </c>
      <c r="V68" s="152">
        <v>51500</v>
      </c>
      <c r="W68">
        <v>67950</v>
      </c>
      <c r="X68">
        <v>82400</v>
      </c>
      <c r="Y68">
        <v>108750</v>
      </c>
      <c r="Z68" s="152">
        <v>56300</v>
      </c>
      <c r="AA68">
        <v>74350</v>
      </c>
      <c r="AB68">
        <v>90100</v>
      </c>
      <c r="AC68">
        <v>118950</v>
      </c>
    </row>
    <row r="69" spans="5:29" x14ac:dyDescent="0.25">
      <c r="E69" s="113" t="s">
        <v>72</v>
      </c>
      <c r="F69">
        <v>36750</v>
      </c>
      <c r="G69">
        <v>48550</v>
      </c>
      <c r="H69">
        <v>58800</v>
      </c>
      <c r="I69">
        <v>77600</v>
      </c>
      <c r="J69" s="153">
        <v>41100</v>
      </c>
      <c r="K69" s="146">
        <v>54300</v>
      </c>
      <c r="L69" s="146">
        <v>65750</v>
      </c>
      <c r="M69" s="146">
        <v>86800</v>
      </c>
      <c r="N69" s="152">
        <v>43500</v>
      </c>
      <c r="O69">
        <v>57450</v>
      </c>
      <c r="P69">
        <v>69600</v>
      </c>
      <c r="Q69">
        <v>91850</v>
      </c>
      <c r="R69" s="152">
        <v>47100</v>
      </c>
      <c r="S69">
        <v>62200</v>
      </c>
      <c r="T69">
        <v>75350</v>
      </c>
      <c r="U69">
        <v>99500</v>
      </c>
      <c r="V69" s="152">
        <v>51000</v>
      </c>
      <c r="W69">
        <v>67350</v>
      </c>
      <c r="X69">
        <v>81600</v>
      </c>
      <c r="Y69">
        <v>107750</v>
      </c>
      <c r="Z69" s="152">
        <v>51000</v>
      </c>
      <c r="AA69">
        <v>67350</v>
      </c>
      <c r="AB69">
        <v>81600</v>
      </c>
      <c r="AC69">
        <v>107750</v>
      </c>
    </row>
    <row r="70" spans="5:29" x14ac:dyDescent="0.25">
      <c r="E70" s="113" t="s">
        <v>73</v>
      </c>
      <c r="F70">
        <v>44250</v>
      </c>
      <c r="G70">
        <v>58450</v>
      </c>
      <c r="H70">
        <v>70800</v>
      </c>
      <c r="I70">
        <v>93450</v>
      </c>
      <c r="J70" s="153">
        <v>49500</v>
      </c>
      <c r="K70" s="146">
        <v>65350</v>
      </c>
      <c r="L70" s="146">
        <v>79200</v>
      </c>
      <c r="M70" s="146">
        <v>104550</v>
      </c>
      <c r="N70" s="152">
        <v>52400</v>
      </c>
      <c r="O70">
        <v>69200</v>
      </c>
      <c r="P70">
        <v>83850</v>
      </c>
      <c r="Q70">
        <v>110700</v>
      </c>
      <c r="R70" s="152">
        <v>57250</v>
      </c>
      <c r="S70">
        <v>75600</v>
      </c>
      <c r="T70">
        <v>91600</v>
      </c>
      <c r="U70">
        <v>120950</v>
      </c>
      <c r="V70" s="152">
        <v>57250</v>
      </c>
      <c r="W70">
        <v>75600</v>
      </c>
      <c r="X70">
        <v>91600</v>
      </c>
      <c r="Y70">
        <v>120950</v>
      </c>
      <c r="Z70" s="152">
        <v>62450</v>
      </c>
      <c r="AA70">
        <v>82450</v>
      </c>
      <c r="AB70">
        <v>99900</v>
      </c>
      <c r="AC70">
        <v>131900</v>
      </c>
    </row>
    <row r="71" spans="5:29" x14ac:dyDescent="0.25">
      <c r="E71" s="113" t="s">
        <v>74</v>
      </c>
      <c r="F71">
        <v>36750</v>
      </c>
      <c r="G71">
        <v>48550</v>
      </c>
      <c r="H71">
        <v>58800</v>
      </c>
      <c r="I71">
        <v>77600</v>
      </c>
      <c r="J71" s="153">
        <v>41100</v>
      </c>
      <c r="K71" s="146">
        <v>54300</v>
      </c>
      <c r="L71" s="146">
        <v>65750</v>
      </c>
      <c r="M71" s="146">
        <v>86800</v>
      </c>
      <c r="N71" s="152">
        <v>43500</v>
      </c>
      <c r="O71">
        <v>57450</v>
      </c>
      <c r="P71">
        <v>69600</v>
      </c>
      <c r="Q71">
        <v>91850</v>
      </c>
      <c r="R71" s="152">
        <v>47100</v>
      </c>
      <c r="S71">
        <v>62200</v>
      </c>
      <c r="T71">
        <v>75350</v>
      </c>
      <c r="U71">
        <v>99500</v>
      </c>
      <c r="V71" s="152">
        <v>51000</v>
      </c>
      <c r="W71">
        <v>67350</v>
      </c>
      <c r="X71">
        <v>81600</v>
      </c>
      <c r="Y71">
        <v>107750</v>
      </c>
      <c r="Z71" s="152">
        <v>51000</v>
      </c>
      <c r="AA71">
        <v>67350</v>
      </c>
      <c r="AB71">
        <v>81600</v>
      </c>
      <c r="AC71">
        <v>107750</v>
      </c>
    </row>
    <row r="72" spans="5:29" x14ac:dyDescent="0.25">
      <c r="E72" s="113" t="s">
        <v>586</v>
      </c>
      <c r="F72">
        <v>38050</v>
      </c>
      <c r="G72">
        <v>50250</v>
      </c>
      <c r="H72">
        <v>60900</v>
      </c>
      <c r="I72">
        <v>80400</v>
      </c>
      <c r="J72" s="153">
        <v>41850</v>
      </c>
      <c r="K72" s="146">
        <v>55250</v>
      </c>
      <c r="L72" s="146">
        <v>66950</v>
      </c>
      <c r="M72" s="146">
        <v>88350</v>
      </c>
      <c r="N72" s="152">
        <v>43650</v>
      </c>
      <c r="O72">
        <v>57650</v>
      </c>
      <c r="P72">
        <v>69850</v>
      </c>
      <c r="Q72">
        <v>92200</v>
      </c>
      <c r="R72" s="152">
        <v>43650</v>
      </c>
      <c r="S72">
        <v>57650</v>
      </c>
      <c r="T72">
        <v>69850</v>
      </c>
      <c r="U72">
        <v>92250</v>
      </c>
      <c r="V72" s="152">
        <v>45300</v>
      </c>
      <c r="W72">
        <v>59800</v>
      </c>
      <c r="X72">
        <v>72500</v>
      </c>
      <c r="Y72">
        <v>95700</v>
      </c>
      <c r="Z72" s="152">
        <v>46500</v>
      </c>
      <c r="AA72">
        <v>61400</v>
      </c>
      <c r="AB72">
        <v>74400</v>
      </c>
      <c r="AC72">
        <v>98250</v>
      </c>
    </row>
    <row r="73" spans="5:29" x14ac:dyDescent="0.25">
      <c r="E73" s="113" t="s">
        <v>75</v>
      </c>
      <c r="F73">
        <v>37250</v>
      </c>
      <c r="G73">
        <v>49200</v>
      </c>
      <c r="H73">
        <v>59600</v>
      </c>
      <c r="I73">
        <v>78650</v>
      </c>
      <c r="J73" s="153">
        <v>41450</v>
      </c>
      <c r="K73" s="146">
        <v>54750</v>
      </c>
      <c r="L73" s="146">
        <v>66300</v>
      </c>
      <c r="M73" s="146">
        <v>87500</v>
      </c>
      <c r="N73" s="152">
        <v>43900</v>
      </c>
      <c r="O73">
        <v>57950</v>
      </c>
      <c r="P73">
        <v>70250</v>
      </c>
      <c r="Q73">
        <v>92750</v>
      </c>
      <c r="R73" s="152">
        <v>43900</v>
      </c>
      <c r="S73">
        <v>57950</v>
      </c>
      <c r="T73">
        <v>70250</v>
      </c>
      <c r="U73">
        <v>92750</v>
      </c>
      <c r="V73" s="152">
        <v>46000</v>
      </c>
      <c r="W73">
        <v>60750</v>
      </c>
      <c r="X73">
        <v>73600</v>
      </c>
      <c r="Y73">
        <v>97200</v>
      </c>
      <c r="Z73" s="152">
        <v>47050</v>
      </c>
      <c r="AA73">
        <v>62150</v>
      </c>
      <c r="AB73">
        <v>75300</v>
      </c>
      <c r="AC73">
        <v>99400</v>
      </c>
    </row>
    <row r="74" spans="5:29" x14ac:dyDescent="0.25">
      <c r="E74" s="113" t="s">
        <v>76</v>
      </c>
      <c r="F74">
        <v>39650</v>
      </c>
      <c r="G74">
        <v>52350</v>
      </c>
      <c r="H74">
        <v>63450</v>
      </c>
      <c r="I74">
        <v>83750</v>
      </c>
      <c r="J74" s="153">
        <v>43050</v>
      </c>
      <c r="K74" s="146">
        <v>56850</v>
      </c>
      <c r="L74" s="146">
        <v>68900</v>
      </c>
      <c r="M74" s="146">
        <v>90950</v>
      </c>
      <c r="N74" s="152">
        <v>45550</v>
      </c>
      <c r="O74">
        <v>60150</v>
      </c>
      <c r="P74">
        <v>72900</v>
      </c>
      <c r="Q74">
        <v>96250</v>
      </c>
      <c r="R74" s="152">
        <v>50100</v>
      </c>
      <c r="S74">
        <v>66150</v>
      </c>
      <c r="T74">
        <v>80150</v>
      </c>
      <c r="U74">
        <v>105800</v>
      </c>
      <c r="V74" s="152">
        <v>54400</v>
      </c>
      <c r="W74">
        <v>71850</v>
      </c>
      <c r="X74">
        <v>87050</v>
      </c>
      <c r="Y74">
        <v>114950</v>
      </c>
      <c r="Z74" s="152">
        <v>56150</v>
      </c>
      <c r="AA74">
        <v>74150</v>
      </c>
      <c r="AB74">
        <v>89850</v>
      </c>
      <c r="AC74">
        <v>118650</v>
      </c>
    </row>
    <row r="75" spans="5:29" x14ac:dyDescent="0.25">
      <c r="E75" s="113" t="s">
        <v>554</v>
      </c>
      <c r="F75">
        <v>41450</v>
      </c>
      <c r="G75">
        <v>54750</v>
      </c>
      <c r="H75">
        <v>66300</v>
      </c>
      <c r="I75">
        <v>87500</v>
      </c>
      <c r="J75" s="153">
        <v>43750</v>
      </c>
      <c r="K75" s="146">
        <v>57750</v>
      </c>
      <c r="L75" s="146">
        <v>70000</v>
      </c>
      <c r="M75" s="146">
        <v>92400</v>
      </c>
      <c r="N75" s="152">
        <v>46300</v>
      </c>
      <c r="O75">
        <v>61150</v>
      </c>
      <c r="P75">
        <v>74100</v>
      </c>
      <c r="Q75">
        <v>97800</v>
      </c>
      <c r="R75" s="152">
        <v>50900</v>
      </c>
      <c r="S75">
        <v>67200</v>
      </c>
      <c r="T75">
        <v>81450</v>
      </c>
      <c r="U75">
        <v>107550</v>
      </c>
      <c r="V75" s="152">
        <v>51350</v>
      </c>
      <c r="W75">
        <v>67800</v>
      </c>
      <c r="X75">
        <v>82150</v>
      </c>
      <c r="Y75">
        <v>108450</v>
      </c>
      <c r="Z75" s="152">
        <v>53150</v>
      </c>
      <c r="AA75">
        <v>70200</v>
      </c>
      <c r="AB75">
        <v>85050</v>
      </c>
      <c r="AC75">
        <v>112300</v>
      </c>
    </row>
    <row r="76" spans="5:29" x14ac:dyDescent="0.25">
      <c r="E76" s="113" t="s">
        <v>77</v>
      </c>
      <c r="F76">
        <v>43900</v>
      </c>
      <c r="G76">
        <v>57950</v>
      </c>
      <c r="H76">
        <v>70250</v>
      </c>
      <c r="I76">
        <v>92750</v>
      </c>
      <c r="J76" s="153">
        <v>47550</v>
      </c>
      <c r="K76" s="146">
        <v>62800</v>
      </c>
      <c r="L76" s="146">
        <v>76100</v>
      </c>
      <c r="M76" s="146">
        <v>100450</v>
      </c>
      <c r="N76" s="152">
        <v>50350</v>
      </c>
      <c r="O76">
        <v>66500</v>
      </c>
      <c r="P76">
        <v>80550</v>
      </c>
      <c r="Q76">
        <v>106350</v>
      </c>
      <c r="R76" s="152">
        <v>54750</v>
      </c>
      <c r="S76">
        <v>72300</v>
      </c>
      <c r="T76">
        <v>87600</v>
      </c>
      <c r="U76">
        <v>115650</v>
      </c>
      <c r="V76" s="152">
        <v>56850</v>
      </c>
      <c r="W76">
        <v>75050</v>
      </c>
      <c r="X76">
        <v>90950</v>
      </c>
      <c r="Y76">
        <v>120100</v>
      </c>
      <c r="Z76" s="152">
        <v>57000</v>
      </c>
      <c r="AA76">
        <v>75250</v>
      </c>
      <c r="AB76">
        <v>91200</v>
      </c>
      <c r="AC76">
        <v>120400</v>
      </c>
    </row>
    <row r="77" spans="5:29" x14ac:dyDescent="0.25">
      <c r="E77" s="113" t="s">
        <v>78</v>
      </c>
      <c r="F77">
        <v>45650</v>
      </c>
      <c r="G77">
        <v>60300</v>
      </c>
      <c r="H77">
        <v>73050</v>
      </c>
      <c r="I77">
        <v>96450</v>
      </c>
      <c r="J77" s="153">
        <v>49250</v>
      </c>
      <c r="K77" s="146">
        <v>65050</v>
      </c>
      <c r="L77" s="146">
        <v>78800</v>
      </c>
      <c r="M77" s="146">
        <v>104000</v>
      </c>
      <c r="N77" s="152">
        <v>52150</v>
      </c>
      <c r="O77">
        <v>68850</v>
      </c>
      <c r="P77">
        <v>83450</v>
      </c>
      <c r="Q77">
        <v>110150</v>
      </c>
      <c r="R77" s="152">
        <v>56500</v>
      </c>
      <c r="S77">
        <v>74600</v>
      </c>
      <c r="T77">
        <v>90400</v>
      </c>
      <c r="U77">
        <v>119350</v>
      </c>
      <c r="V77" s="152">
        <v>57250</v>
      </c>
      <c r="W77">
        <v>75600</v>
      </c>
      <c r="X77">
        <v>91600</v>
      </c>
      <c r="Y77">
        <v>120950</v>
      </c>
      <c r="Z77" s="152">
        <v>58200</v>
      </c>
      <c r="AA77">
        <v>76850</v>
      </c>
      <c r="AB77">
        <v>93100</v>
      </c>
      <c r="AC77">
        <v>122900</v>
      </c>
    </row>
    <row r="78" spans="5:29" x14ac:dyDescent="0.25">
      <c r="E78" s="113" t="s">
        <v>79</v>
      </c>
      <c r="F78">
        <v>43900</v>
      </c>
      <c r="G78">
        <v>57950</v>
      </c>
      <c r="H78">
        <v>70250</v>
      </c>
      <c r="I78">
        <v>92750</v>
      </c>
      <c r="J78" s="153">
        <v>47550</v>
      </c>
      <c r="K78" s="146">
        <v>62800</v>
      </c>
      <c r="L78" s="146">
        <v>76100</v>
      </c>
      <c r="M78" s="146">
        <v>100450</v>
      </c>
      <c r="N78" s="152">
        <v>50350</v>
      </c>
      <c r="O78">
        <v>66500</v>
      </c>
      <c r="P78">
        <v>80550</v>
      </c>
      <c r="Q78">
        <v>106350</v>
      </c>
      <c r="R78" s="152">
        <v>54750</v>
      </c>
      <c r="S78">
        <v>72300</v>
      </c>
      <c r="T78">
        <v>87600</v>
      </c>
      <c r="U78">
        <v>115650</v>
      </c>
      <c r="V78" s="152">
        <v>56850</v>
      </c>
      <c r="W78">
        <v>75050</v>
      </c>
      <c r="X78">
        <v>90950</v>
      </c>
      <c r="Y78">
        <v>120100</v>
      </c>
      <c r="Z78" s="152">
        <v>57000</v>
      </c>
      <c r="AA78">
        <v>75250</v>
      </c>
      <c r="AB78">
        <v>91200</v>
      </c>
      <c r="AC78">
        <v>120400</v>
      </c>
    </row>
    <row r="79" spans="5:29" x14ac:dyDescent="0.25">
      <c r="E79" s="113" t="s">
        <v>80</v>
      </c>
      <c r="F79">
        <v>37750</v>
      </c>
      <c r="G79">
        <v>49850</v>
      </c>
      <c r="H79">
        <v>60400</v>
      </c>
      <c r="I79">
        <v>79750</v>
      </c>
      <c r="J79" s="153">
        <v>42200</v>
      </c>
      <c r="K79" s="146">
        <v>55750</v>
      </c>
      <c r="L79" s="146">
        <v>67500</v>
      </c>
      <c r="M79" s="146">
        <v>89100</v>
      </c>
      <c r="N79" s="152">
        <v>44650</v>
      </c>
      <c r="O79">
        <v>58950</v>
      </c>
      <c r="P79">
        <v>71450</v>
      </c>
      <c r="Q79">
        <v>94300</v>
      </c>
      <c r="R79" s="152">
        <v>47800</v>
      </c>
      <c r="S79">
        <v>63100</v>
      </c>
      <c r="T79">
        <v>76500</v>
      </c>
      <c r="U79">
        <v>101000</v>
      </c>
      <c r="V79" s="152">
        <v>48850</v>
      </c>
      <c r="W79">
        <v>64500</v>
      </c>
      <c r="X79">
        <v>78150</v>
      </c>
      <c r="Y79">
        <v>103200</v>
      </c>
      <c r="Z79" s="152">
        <v>49650</v>
      </c>
      <c r="AA79">
        <v>65550</v>
      </c>
      <c r="AB79">
        <v>79450</v>
      </c>
      <c r="AC79">
        <v>104900</v>
      </c>
    </row>
    <row r="80" spans="5:29" x14ac:dyDescent="0.25">
      <c r="E80" s="113" t="s">
        <v>81</v>
      </c>
      <c r="F80">
        <v>36250</v>
      </c>
      <c r="G80">
        <v>47850</v>
      </c>
      <c r="H80">
        <v>58000</v>
      </c>
      <c r="I80">
        <v>76550</v>
      </c>
      <c r="J80" s="153">
        <v>39450</v>
      </c>
      <c r="K80" s="146">
        <v>52100</v>
      </c>
      <c r="L80" s="146">
        <v>63100</v>
      </c>
      <c r="M80" s="146">
        <v>83300</v>
      </c>
      <c r="N80" s="152">
        <v>41750</v>
      </c>
      <c r="O80">
        <v>55150</v>
      </c>
      <c r="P80">
        <v>66800</v>
      </c>
      <c r="Q80">
        <v>88200</v>
      </c>
      <c r="R80" s="152">
        <v>43900</v>
      </c>
      <c r="S80">
        <v>57950</v>
      </c>
      <c r="T80">
        <v>70250</v>
      </c>
      <c r="U80">
        <v>92750</v>
      </c>
      <c r="V80" s="152">
        <v>47950</v>
      </c>
      <c r="W80">
        <v>63250</v>
      </c>
      <c r="X80">
        <v>76700</v>
      </c>
      <c r="Y80">
        <v>101250</v>
      </c>
      <c r="Z80" s="152">
        <v>49200</v>
      </c>
      <c r="AA80">
        <v>64950</v>
      </c>
      <c r="AB80">
        <v>78700</v>
      </c>
      <c r="AC80">
        <v>103900</v>
      </c>
    </row>
    <row r="81" spans="5:29" x14ac:dyDescent="0.25">
      <c r="E81" s="113" t="s">
        <v>82</v>
      </c>
      <c r="F81">
        <v>37500</v>
      </c>
      <c r="G81">
        <v>49500</v>
      </c>
      <c r="H81">
        <v>60000</v>
      </c>
      <c r="I81">
        <v>79200</v>
      </c>
      <c r="J81" s="153">
        <v>41000</v>
      </c>
      <c r="K81" s="146">
        <v>54150</v>
      </c>
      <c r="L81" s="146">
        <v>65600</v>
      </c>
      <c r="M81" s="146">
        <v>86600</v>
      </c>
      <c r="N81" s="152">
        <v>43150</v>
      </c>
      <c r="O81">
        <v>57000</v>
      </c>
      <c r="P81">
        <v>69050</v>
      </c>
      <c r="Q81">
        <v>91150</v>
      </c>
      <c r="R81" s="152">
        <v>46250</v>
      </c>
      <c r="S81">
        <v>61050</v>
      </c>
      <c r="T81">
        <v>74000</v>
      </c>
      <c r="U81">
        <v>97700</v>
      </c>
      <c r="V81" s="152">
        <v>46250</v>
      </c>
      <c r="W81">
        <v>61050</v>
      </c>
      <c r="X81">
        <v>74000</v>
      </c>
      <c r="Y81">
        <v>97700</v>
      </c>
      <c r="Z81" s="152">
        <v>48950</v>
      </c>
      <c r="AA81">
        <v>64650</v>
      </c>
      <c r="AB81">
        <v>78300</v>
      </c>
      <c r="AC81">
        <v>103400</v>
      </c>
    </row>
    <row r="82" spans="5:29" x14ac:dyDescent="0.25">
      <c r="E82" s="113" t="s">
        <v>83</v>
      </c>
      <c r="F82">
        <v>32550</v>
      </c>
      <c r="G82">
        <v>43000</v>
      </c>
      <c r="H82">
        <v>52100</v>
      </c>
      <c r="I82">
        <v>68750</v>
      </c>
      <c r="J82" s="153">
        <v>36400</v>
      </c>
      <c r="K82" s="146">
        <v>48050</v>
      </c>
      <c r="L82" s="146">
        <v>58250</v>
      </c>
      <c r="M82" s="146">
        <v>76900</v>
      </c>
      <c r="N82" s="152">
        <v>38550</v>
      </c>
      <c r="O82">
        <v>50900</v>
      </c>
      <c r="P82">
        <v>61700</v>
      </c>
      <c r="Q82">
        <v>81450</v>
      </c>
      <c r="R82" s="152">
        <v>41350</v>
      </c>
      <c r="S82">
        <v>54600</v>
      </c>
      <c r="T82">
        <v>66150</v>
      </c>
      <c r="U82">
        <v>87350</v>
      </c>
      <c r="V82" s="152">
        <v>42050</v>
      </c>
      <c r="W82">
        <v>55550</v>
      </c>
      <c r="X82">
        <v>67300</v>
      </c>
      <c r="Y82">
        <v>88850</v>
      </c>
      <c r="Z82" s="152">
        <v>44500</v>
      </c>
      <c r="AA82">
        <v>58750</v>
      </c>
      <c r="AB82">
        <v>71200</v>
      </c>
      <c r="AC82">
        <v>94000</v>
      </c>
    </row>
    <row r="83" spans="5:29" x14ac:dyDescent="0.25">
      <c r="E83" s="113" t="s">
        <v>84</v>
      </c>
      <c r="F83">
        <v>32600</v>
      </c>
      <c r="G83">
        <v>43050</v>
      </c>
      <c r="H83">
        <v>52150</v>
      </c>
      <c r="I83">
        <v>68850</v>
      </c>
      <c r="J83" s="153">
        <v>36450</v>
      </c>
      <c r="K83" s="146">
        <v>48150</v>
      </c>
      <c r="L83" s="146">
        <v>58300</v>
      </c>
      <c r="M83" s="146">
        <v>76950</v>
      </c>
      <c r="N83" s="152">
        <v>38600</v>
      </c>
      <c r="O83">
        <v>51000</v>
      </c>
      <c r="P83">
        <v>61750</v>
      </c>
      <c r="Q83">
        <v>81500</v>
      </c>
      <c r="R83" s="152">
        <v>42000</v>
      </c>
      <c r="S83">
        <v>55450</v>
      </c>
      <c r="T83">
        <v>67200</v>
      </c>
      <c r="U83">
        <v>88750</v>
      </c>
      <c r="V83" s="152">
        <v>42550</v>
      </c>
      <c r="W83">
        <v>56200</v>
      </c>
      <c r="X83">
        <v>68100</v>
      </c>
      <c r="Y83">
        <v>89900</v>
      </c>
      <c r="Z83" s="152">
        <v>45500</v>
      </c>
      <c r="AA83">
        <v>60100</v>
      </c>
      <c r="AB83">
        <v>72800</v>
      </c>
      <c r="AC83">
        <v>96100</v>
      </c>
    </row>
    <row r="84" spans="5:29" x14ac:dyDescent="0.25">
      <c r="E84" s="113" t="s">
        <v>85</v>
      </c>
      <c r="F84">
        <v>32550</v>
      </c>
      <c r="G84">
        <v>43000</v>
      </c>
      <c r="H84">
        <v>52100</v>
      </c>
      <c r="I84">
        <v>68750</v>
      </c>
      <c r="J84" s="153">
        <v>36400</v>
      </c>
      <c r="K84" s="146">
        <v>48050</v>
      </c>
      <c r="L84" s="146">
        <v>58250</v>
      </c>
      <c r="M84" s="146">
        <v>76900</v>
      </c>
      <c r="N84" s="152">
        <v>38550</v>
      </c>
      <c r="O84">
        <v>50900</v>
      </c>
      <c r="P84">
        <v>61700</v>
      </c>
      <c r="Q84">
        <v>81450</v>
      </c>
      <c r="R84" s="152">
        <v>41350</v>
      </c>
      <c r="S84">
        <v>54600</v>
      </c>
      <c r="T84">
        <v>66150</v>
      </c>
      <c r="U84">
        <v>87350</v>
      </c>
      <c r="V84" s="152">
        <v>45150</v>
      </c>
      <c r="W84">
        <v>59600</v>
      </c>
      <c r="X84">
        <v>72250</v>
      </c>
      <c r="Y84">
        <v>95400</v>
      </c>
      <c r="Z84" s="152">
        <v>45150</v>
      </c>
      <c r="AA84">
        <v>59600</v>
      </c>
      <c r="AB84">
        <v>72250</v>
      </c>
      <c r="AC84">
        <v>95400</v>
      </c>
    </row>
    <row r="85" spans="5:29" x14ac:dyDescent="0.25">
      <c r="E85" s="113" t="s">
        <v>86</v>
      </c>
      <c r="F85">
        <v>35550</v>
      </c>
      <c r="G85">
        <v>46950</v>
      </c>
      <c r="H85">
        <v>56900</v>
      </c>
      <c r="I85">
        <v>75100</v>
      </c>
      <c r="J85" s="153">
        <v>36700</v>
      </c>
      <c r="K85" s="146">
        <v>48450</v>
      </c>
      <c r="L85" s="146">
        <v>58700</v>
      </c>
      <c r="M85" s="146">
        <v>77500</v>
      </c>
      <c r="N85" s="152">
        <v>38850</v>
      </c>
      <c r="O85">
        <v>51300</v>
      </c>
      <c r="P85">
        <v>62150</v>
      </c>
      <c r="Q85">
        <v>82050</v>
      </c>
      <c r="R85" s="152">
        <v>41350</v>
      </c>
      <c r="S85">
        <v>54600</v>
      </c>
      <c r="T85">
        <v>66150</v>
      </c>
      <c r="U85">
        <v>87350</v>
      </c>
      <c r="V85" s="152">
        <v>42050</v>
      </c>
      <c r="W85">
        <v>55550</v>
      </c>
      <c r="X85">
        <v>67300</v>
      </c>
      <c r="Y85">
        <v>88850</v>
      </c>
      <c r="Z85" s="152">
        <v>42850</v>
      </c>
      <c r="AA85">
        <v>56600</v>
      </c>
      <c r="AB85">
        <v>68550</v>
      </c>
      <c r="AC85">
        <v>90500</v>
      </c>
    </row>
    <row r="86" spans="5:29" x14ac:dyDescent="0.25">
      <c r="E86" s="113" t="s">
        <v>87</v>
      </c>
      <c r="F86">
        <v>33850</v>
      </c>
      <c r="G86">
        <v>44700</v>
      </c>
      <c r="H86">
        <v>54150</v>
      </c>
      <c r="I86">
        <v>71500</v>
      </c>
      <c r="J86" s="153">
        <v>37550</v>
      </c>
      <c r="K86" s="146">
        <v>49600</v>
      </c>
      <c r="L86" s="146">
        <v>60100</v>
      </c>
      <c r="M86" s="146">
        <v>79350</v>
      </c>
      <c r="N86" s="152">
        <v>39750</v>
      </c>
      <c r="O86">
        <v>52500</v>
      </c>
      <c r="P86">
        <v>63600</v>
      </c>
      <c r="Q86">
        <v>83950</v>
      </c>
      <c r="R86" s="152">
        <v>41350</v>
      </c>
      <c r="S86">
        <v>54600</v>
      </c>
      <c r="T86">
        <v>66150</v>
      </c>
      <c r="U86">
        <v>87350</v>
      </c>
      <c r="V86" s="152">
        <v>42050</v>
      </c>
      <c r="W86">
        <v>55550</v>
      </c>
      <c r="X86">
        <v>67300</v>
      </c>
      <c r="Y86">
        <v>88850</v>
      </c>
      <c r="Z86" s="152">
        <v>42850</v>
      </c>
      <c r="AA86">
        <v>56600</v>
      </c>
      <c r="AB86">
        <v>68550</v>
      </c>
      <c r="AC86">
        <v>90500</v>
      </c>
    </row>
    <row r="87" spans="5:29" x14ac:dyDescent="0.25">
      <c r="E87" s="113" t="s">
        <v>88</v>
      </c>
      <c r="F87">
        <v>32550</v>
      </c>
      <c r="G87">
        <v>43000</v>
      </c>
      <c r="H87">
        <v>52100</v>
      </c>
      <c r="I87">
        <v>68750</v>
      </c>
      <c r="J87" s="153">
        <v>36400</v>
      </c>
      <c r="K87" s="146">
        <v>48050</v>
      </c>
      <c r="L87" s="146">
        <v>58250</v>
      </c>
      <c r="M87" s="146">
        <v>76900</v>
      </c>
      <c r="N87" s="152">
        <v>38550</v>
      </c>
      <c r="O87">
        <v>50900</v>
      </c>
      <c r="P87">
        <v>61700</v>
      </c>
      <c r="Q87">
        <v>81450</v>
      </c>
      <c r="R87" s="152">
        <v>41350</v>
      </c>
      <c r="S87">
        <v>54600</v>
      </c>
      <c r="T87">
        <v>66150</v>
      </c>
      <c r="U87">
        <v>87350</v>
      </c>
      <c r="V87" s="152">
        <v>45150</v>
      </c>
      <c r="W87">
        <v>59600</v>
      </c>
      <c r="X87">
        <v>72250</v>
      </c>
      <c r="Y87">
        <v>95400</v>
      </c>
      <c r="Z87" s="152">
        <v>45150</v>
      </c>
      <c r="AA87">
        <v>59600</v>
      </c>
      <c r="AB87">
        <v>72250</v>
      </c>
      <c r="AC87">
        <v>95400</v>
      </c>
    </row>
    <row r="88" spans="5:29" x14ac:dyDescent="0.25">
      <c r="E88" s="113" t="s">
        <v>89</v>
      </c>
      <c r="F88">
        <v>32550</v>
      </c>
      <c r="G88">
        <v>43000</v>
      </c>
      <c r="H88">
        <v>52100</v>
      </c>
      <c r="I88">
        <v>68750</v>
      </c>
      <c r="J88" s="153">
        <v>36400</v>
      </c>
      <c r="K88" s="146">
        <v>48050</v>
      </c>
      <c r="L88" s="146">
        <v>58250</v>
      </c>
      <c r="M88" s="146">
        <v>76900</v>
      </c>
      <c r="N88" s="152">
        <v>38550</v>
      </c>
      <c r="O88">
        <v>50900</v>
      </c>
      <c r="P88">
        <v>61700</v>
      </c>
      <c r="Q88">
        <v>81450</v>
      </c>
      <c r="R88" s="152">
        <v>41350</v>
      </c>
      <c r="S88">
        <v>54600</v>
      </c>
      <c r="T88">
        <v>66150</v>
      </c>
      <c r="U88">
        <v>87350</v>
      </c>
      <c r="V88" s="152">
        <v>42050</v>
      </c>
      <c r="W88">
        <v>55550</v>
      </c>
      <c r="X88">
        <v>67300</v>
      </c>
      <c r="Y88">
        <v>88850</v>
      </c>
      <c r="Z88" s="152">
        <v>42850</v>
      </c>
      <c r="AA88">
        <v>56600</v>
      </c>
      <c r="AB88">
        <v>68550</v>
      </c>
      <c r="AC88">
        <v>90500</v>
      </c>
    </row>
    <row r="89" spans="5:29" x14ac:dyDescent="0.25">
      <c r="E89" s="113" t="s">
        <v>90</v>
      </c>
      <c r="F89">
        <v>37900</v>
      </c>
      <c r="G89">
        <v>50050</v>
      </c>
      <c r="H89">
        <v>60650</v>
      </c>
      <c r="I89">
        <v>80050</v>
      </c>
      <c r="J89" s="153">
        <v>42400</v>
      </c>
      <c r="K89" s="146">
        <v>56000</v>
      </c>
      <c r="L89" s="146">
        <v>67850</v>
      </c>
      <c r="M89" s="146">
        <v>89550</v>
      </c>
      <c r="N89" s="152">
        <v>42550</v>
      </c>
      <c r="O89">
        <v>56200</v>
      </c>
      <c r="P89">
        <v>68100</v>
      </c>
      <c r="Q89">
        <v>89900</v>
      </c>
      <c r="R89" s="152">
        <v>45750</v>
      </c>
      <c r="S89">
        <v>60400</v>
      </c>
      <c r="T89">
        <v>73200</v>
      </c>
      <c r="U89">
        <v>96650</v>
      </c>
      <c r="V89" s="152">
        <v>46900</v>
      </c>
      <c r="W89">
        <v>61950</v>
      </c>
      <c r="X89">
        <v>75050</v>
      </c>
      <c r="Y89">
        <v>99100</v>
      </c>
      <c r="Z89" s="152">
        <v>48250</v>
      </c>
      <c r="AA89">
        <v>63700</v>
      </c>
      <c r="AB89">
        <v>77200</v>
      </c>
      <c r="AC89">
        <v>101950</v>
      </c>
    </row>
    <row r="90" spans="5:29" x14ac:dyDescent="0.25">
      <c r="E90" s="113" t="s">
        <v>91</v>
      </c>
      <c r="F90">
        <v>32850</v>
      </c>
      <c r="G90">
        <v>43400</v>
      </c>
      <c r="H90">
        <v>52550</v>
      </c>
      <c r="I90">
        <v>69350</v>
      </c>
      <c r="J90" s="153">
        <v>36400</v>
      </c>
      <c r="K90" s="146">
        <v>48050</v>
      </c>
      <c r="L90" s="146">
        <v>58250</v>
      </c>
      <c r="M90" s="146">
        <v>76900</v>
      </c>
      <c r="N90" s="152">
        <v>38550</v>
      </c>
      <c r="O90">
        <v>50900</v>
      </c>
      <c r="P90">
        <v>61700</v>
      </c>
      <c r="Q90">
        <v>81450</v>
      </c>
      <c r="R90" s="152">
        <v>41350</v>
      </c>
      <c r="S90">
        <v>54600</v>
      </c>
      <c r="T90">
        <v>66150</v>
      </c>
      <c r="U90">
        <v>87350</v>
      </c>
      <c r="V90" s="152">
        <v>42050</v>
      </c>
      <c r="W90">
        <v>55550</v>
      </c>
      <c r="X90">
        <v>67300</v>
      </c>
      <c r="Y90">
        <v>88850</v>
      </c>
      <c r="Z90" s="152">
        <v>44650</v>
      </c>
      <c r="AA90">
        <v>58950</v>
      </c>
      <c r="AB90">
        <v>71450</v>
      </c>
      <c r="AC90">
        <v>94350</v>
      </c>
    </row>
    <row r="91" spans="5:29" x14ac:dyDescent="0.25">
      <c r="E91" s="113" t="s">
        <v>92</v>
      </c>
      <c r="F91">
        <v>32550</v>
      </c>
      <c r="G91">
        <v>43000</v>
      </c>
      <c r="H91">
        <v>52100</v>
      </c>
      <c r="I91">
        <v>68750</v>
      </c>
      <c r="J91" s="153">
        <v>36400</v>
      </c>
      <c r="K91" s="146">
        <v>48050</v>
      </c>
      <c r="L91" s="146">
        <v>58250</v>
      </c>
      <c r="M91" s="146">
        <v>76900</v>
      </c>
      <c r="N91" s="152">
        <v>38550</v>
      </c>
      <c r="O91">
        <v>50900</v>
      </c>
      <c r="P91">
        <v>61700</v>
      </c>
      <c r="Q91">
        <v>81450</v>
      </c>
      <c r="R91" s="152">
        <v>41350</v>
      </c>
      <c r="S91">
        <v>54600</v>
      </c>
      <c r="T91">
        <v>66150</v>
      </c>
      <c r="U91">
        <v>87350</v>
      </c>
      <c r="V91" s="152">
        <v>42050</v>
      </c>
      <c r="W91">
        <v>55550</v>
      </c>
      <c r="X91">
        <v>67300</v>
      </c>
      <c r="Y91">
        <v>88850</v>
      </c>
      <c r="Z91" s="152">
        <v>42850</v>
      </c>
      <c r="AA91">
        <v>56600</v>
      </c>
      <c r="AB91">
        <v>68550</v>
      </c>
      <c r="AC91">
        <v>90500</v>
      </c>
    </row>
    <row r="92" spans="5:29" x14ac:dyDescent="0.25">
      <c r="E92" s="113" t="s">
        <v>93</v>
      </c>
      <c r="F92">
        <v>32550</v>
      </c>
      <c r="G92">
        <v>43000</v>
      </c>
      <c r="H92">
        <v>52100</v>
      </c>
      <c r="I92">
        <v>68750</v>
      </c>
      <c r="J92" s="153">
        <v>36400</v>
      </c>
      <c r="K92" s="146">
        <v>48050</v>
      </c>
      <c r="L92" s="146">
        <v>58250</v>
      </c>
      <c r="M92" s="146">
        <v>76900</v>
      </c>
      <c r="N92" s="152">
        <v>38550</v>
      </c>
      <c r="O92">
        <v>50900</v>
      </c>
      <c r="P92">
        <v>61700</v>
      </c>
      <c r="Q92">
        <v>81450</v>
      </c>
      <c r="R92" s="152">
        <v>41350</v>
      </c>
      <c r="S92">
        <v>54600</v>
      </c>
      <c r="T92">
        <v>66150</v>
      </c>
      <c r="U92">
        <v>87350</v>
      </c>
      <c r="V92" s="152">
        <v>42050</v>
      </c>
      <c r="W92">
        <v>55550</v>
      </c>
      <c r="X92">
        <v>67300</v>
      </c>
      <c r="Y92">
        <v>88850</v>
      </c>
      <c r="Z92" s="152">
        <v>42850</v>
      </c>
      <c r="AA92">
        <v>56600</v>
      </c>
      <c r="AB92">
        <v>68550</v>
      </c>
      <c r="AC92">
        <v>90500</v>
      </c>
    </row>
    <row r="93" spans="5:29" x14ac:dyDescent="0.25">
      <c r="E93" s="113" t="s">
        <v>94</v>
      </c>
      <c r="F93">
        <v>32700</v>
      </c>
      <c r="G93">
        <v>43200</v>
      </c>
      <c r="H93">
        <v>52300</v>
      </c>
      <c r="I93">
        <v>69050</v>
      </c>
      <c r="J93" s="153">
        <v>36550</v>
      </c>
      <c r="K93" s="146">
        <v>48250</v>
      </c>
      <c r="L93" s="146">
        <v>58500</v>
      </c>
      <c r="M93" s="146">
        <v>77200</v>
      </c>
      <c r="N93" s="152">
        <v>38700</v>
      </c>
      <c r="O93">
        <v>51100</v>
      </c>
      <c r="P93">
        <v>61900</v>
      </c>
      <c r="Q93">
        <v>81700</v>
      </c>
      <c r="R93" s="152">
        <v>41350</v>
      </c>
      <c r="S93">
        <v>54600</v>
      </c>
      <c r="T93">
        <v>66150</v>
      </c>
      <c r="U93">
        <v>87350</v>
      </c>
      <c r="V93" s="152">
        <v>42050</v>
      </c>
      <c r="W93">
        <v>55550</v>
      </c>
      <c r="X93">
        <v>67300</v>
      </c>
      <c r="Y93">
        <v>88850</v>
      </c>
      <c r="Z93" s="152">
        <v>42850</v>
      </c>
      <c r="AA93">
        <v>56600</v>
      </c>
      <c r="AB93">
        <v>68550</v>
      </c>
      <c r="AC93">
        <v>90500</v>
      </c>
    </row>
    <row r="94" spans="5:29" x14ac:dyDescent="0.25">
      <c r="E94" s="113" t="s">
        <v>95</v>
      </c>
      <c r="F94">
        <v>33900</v>
      </c>
      <c r="G94">
        <v>44750</v>
      </c>
      <c r="H94">
        <v>54250</v>
      </c>
      <c r="I94">
        <v>71600</v>
      </c>
      <c r="J94" s="153">
        <v>36700</v>
      </c>
      <c r="K94" s="146">
        <v>48450</v>
      </c>
      <c r="L94" s="146">
        <v>58700</v>
      </c>
      <c r="M94" s="146">
        <v>77500</v>
      </c>
      <c r="N94" s="152">
        <v>38850</v>
      </c>
      <c r="O94">
        <v>51300</v>
      </c>
      <c r="P94">
        <v>62150</v>
      </c>
      <c r="Q94">
        <v>82050</v>
      </c>
      <c r="R94" s="152">
        <v>41350</v>
      </c>
      <c r="S94">
        <v>54600</v>
      </c>
      <c r="T94">
        <v>66150</v>
      </c>
      <c r="U94">
        <v>87350</v>
      </c>
      <c r="V94" s="152">
        <v>42550</v>
      </c>
      <c r="W94">
        <v>56200</v>
      </c>
      <c r="X94">
        <v>68100</v>
      </c>
      <c r="Y94">
        <v>89900</v>
      </c>
      <c r="Z94" s="152">
        <v>46800</v>
      </c>
      <c r="AA94">
        <v>61800</v>
      </c>
      <c r="AB94">
        <v>74900</v>
      </c>
      <c r="AC94">
        <v>98850</v>
      </c>
    </row>
    <row r="95" spans="5:29" x14ac:dyDescent="0.25">
      <c r="E95" s="113" t="s">
        <v>96</v>
      </c>
      <c r="F95">
        <v>34850</v>
      </c>
      <c r="G95">
        <v>46050</v>
      </c>
      <c r="H95">
        <v>55750</v>
      </c>
      <c r="I95">
        <v>73600</v>
      </c>
      <c r="J95" s="153">
        <v>37800</v>
      </c>
      <c r="K95" s="146">
        <v>49900</v>
      </c>
      <c r="L95" s="146">
        <v>60500</v>
      </c>
      <c r="M95" s="146">
        <v>79850</v>
      </c>
      <c r="N95" s="152">
        <v>39950</v>
      </c>
      <c r="O95">
        <v>52750</v>
      </c>
      <c r="P95">
        <v>63900</v>
      </c>
      <c r="Q95">
        <v>84350</v>
      </c>
      <c r="R95" s="152">
        <v>41350</v>
      </c>
      <c r="S95">
        <v>54600</v>
      </c>
      <c r="T95">
        <v>66150</v>
      </c>
      <c r="U95">
        <v>87350</v>
      </c>
      <c r="V95" s="152">
        <v>42050</v>
      </c>
      <c r="W95">
        <v>55550</v>
      </c>
      <c r="X95">
        <v>67300</v>
      </c>
      <c r="Y95">
        <v>88850</v>
      </c>
      <c r="Z95" s="152">
        <v>42850</v>
      </c>
      <c r="AA95">
        <v>56600</v>
      </c>
      <c r="AB95">
        <v>68550</v>
      </c>
      <c r="AC95">
        <v>90500</v>
      </c>
    </row>
    <row r="96" spans="5:29" x14ac:dyDescent="0.25">
      <c r="E96" s="113" t="s">
        <v>97</v>
      </c>
      <c r="F96">
        <v>32550</v>
      </c>
      <c r="G96">
        <v>43000</v>
      </c>
      <c r="H96">
        <v>52100</v>
      </c>
      <c r="I96">
        <v>68750</v>
      </c>
      <c r="J96" s="153">
        <v>36400</v>
      </c>
      <c r="K96" s="146">
        <v>48050</v>
      </c>
      <c r="L96" s="146">
        <v>58250</v>
      </c>
      <c r="M96" s="146">
        <v>76900</v>
      </c>
      <c r="N96" s="152">
        <v>38550</v>
      </c>
      <c r="O96">
        <v>50900</v>
      </c>
      <c r="P96">
        <v>61700</v>
      </c>
      <c r="Q96">
        <v>81450</v>
      </c>
      <c r="R96" s="152">
        <v>41350</v>
      </c>
      <c r="S96">
        <v>54600</v>
      </c>
      <c r="T96">
        <v>66150</v>
      </c>
      <c r="U96">
        <v>87350</v>
      </c>
      <c r="V96" s="152">
        <v>42050</v>
      </c>
      <c r="W96">
        <v>55550</v>
      </c>
      <c r="X96">
        <v>67300</v>
      </c>
      <c r="Y96">
        <v>88850</v>
      </c>
      <c r="Z96" s="152">
        <v>42850</v>
      </c>
      <c r="AA96">
        <v>56600</v>
      </c>
      <c r="AB96">
        <v>68550</v>
      </c>
      <c r="AC96">
        <v>90500</v>
      </c>
    </row>
    <row r="97" spans="5:29" x14ac:dyDescent="0.25">
      <c r="E97" s="113" t="s">
        <v>98</v>
      </c>
      <c r="F97">
        <v>39200</v>
      </c>
      <c r="G97">
        <v>51750</v>
      </c>
      <c r="H97">
        <v>62700</v>
      </c>
      <c r="I97">
        <v>82750</v>
      </c>
      <c r="J97" s="153">
        <v>42400</v>
      </c>
      <c r="K97" s="146">
        <v>56000</v>
      </c>
      <c r="L97" s="146">
        <v>67850</v>
      </c>
      <c r="M97" s="146">
        <v>89550</v>
      </c>
      <c r="N97" s="152">
        <v>44900</v>
      </c>
      <c r="O97">
        <v>59300</v>
      </c>
      <c r="P97">
        <v>71850</v>
      </c>
      <c r="Q97">
        <v>94850</v>
      </c>
      <c r="R97" s="152">
        <v>45200</v>
      </c>
      <c r="S97">
        <v>59700</v>
      </c>
      <c r="T97">
        <v>72300</v>
      </c>
      <c r="U97">
        <v>95450</v>
      </c>
      <c r="V97" s="152">
        <v>46350</v>
      </c>
      <c r="W97">
        <v>61200</v>
      </c>
      <c r="X97">
        <v>74150</v>
      </c>
      <c r="Y97">
        <v>97900</v>
      </c>
      <c r="Z97" s="152">
        <v>46350</v>
      </c>
      <c r="AA97">
        <v>61200</v>
      </c>
      <c r="AB97">
        <v>74150</v>
      </c>
      <c r="AC97">
        <v>97900</v>
      </c>
    </row>
    <row r="98" spans="5:29" x14ac:dyDescent="0.25">
      <c r="E98" s="113" t="s">
        <v>99</v>
      </c>
      <c r="F98">
        <v>34650</v>
      </c>
      <c r="G98">
        <v>45750</v>
      </c>
      <c r="H98">
        <v>55450</v>
      </c>
      <c r="I98">
        <v>73200</v>
      </c>
      <c r="J98" s="153">
        <v>38750</v>
      </c>
      <c r="K98" s="146">
        <v>51150</v>
      </c>
      <c r="L98" s="146">
        <v>62000</v>
      </c>
      <c r="M98" s="146">
        <v>81850</v>
      </c>
      <c r="N98" s="152">
        <v>41000</v>
      </c>
      <c r="O98">
        <v>54150</v>
      </c>
      <c r="P98">
        <v>65600</v>
      </c>
      <c r="Q98">
        <v>86600</v>
      </c>
      <c r="R98" s="152">
        <v>44900</v>
      </c>
      <c r="S98">
        <v>59300</v>
      </c>
      <c r="T98">
        <v>71850</v>
      </c>
      <c r="U98">
        <v>94850</v>
      </c>
      <c r="V98" s="152">
        <v>44900</v>
      </c>
      <c r="W98">
        <v>59300</v>
      </c>
      <c r="X98">
        <v>71850</v>
      </c>
      <c r="Y98">
        <v>94850</v>
      </c>
      <c r="Z98" s="152">
        <v>44900</v>
      </c>
      <c r="AA98">
        <v>59300</v>
      </c>
      <c r="AB98">
        <v>71850</v>
      </c>
      <c r="AC98">
        <v>94850</v>
      </c>
    </row>
    <row r="99" spans="5:29" x14ac:dyDescent="0.25">
      <c r="E99" s="113" t="s">
        <v>100</v>
      </c>
      <c r="F99">
        <v>32550</v>
      </c>
      <c r="G99">
        <v>43000</v>
      </c>
      <c r="H99">
        <v>52100</v>
      </c>
      <c r="I99">
        <v>68750</v>
      </c>
      <c r="J99" s="153">
        <v>36400</v>
      </c>
      <c r="K99" s="146">
        <v>48050</v>
      </c>
      <c r="L99" s="146">
        <v>58250</v>
      </c>
      <c r="M99" s="146">
        <v>76900</v>
      </c>
      <c r="N99" s="152">
        <v>38550</v>
      </c>
      <c r="O99">
        <v>50900</v>
      </c>
      <c r="P99">
        <v>61700</v>
      </c>
      <c r="Q99">
        <v>81450</v>
      </c>
      <c r="R99" s="152">
        <v>41350</v>
      </c>
      <c r="S99">
        <v>54600</v>
      </c>
      <c r="T99">
        <v>66150</v>
      </c>
      <c r="U99">
        <v>87350</v>
      </c>
      <c r="V99" s="152">
        <v>42050</v>
      </c>
      <c r="W99">
        <v>55550</v>
      </c>
      <c r="X99">
        <v>67300</v>
      </c>
      <c r="Y99">
        <v>88850</v>
      </c>
      <c r="Z99" s="152">
        <v>42850</v>
      </c>
      <c r="AA99">
        <v>56600</v>
      </c>
      <c r="AB99">
        <v>68550</v>
      </c>
      <c r="AC99">
        <v>90500</v>
      </c>
    </row>
    <row r="100" spans="5:29" x14ac:dyDescent="0.25">
      <c r="E100" s="113" t="s">
        <v>101</v>
      </c>
      <c r="F100">
        <v>32550</v>
      </c>
      <c r="G100">
        <v>43000</v>
      </c>
      <c r="H100">
        <v>52100</v>
      </c>
      <c r="I100">
        <v>68750</v>
      </c>
      <c r="J100" s="153">
        <v>36400</v>
      </c>
      <c r="K100" s="146">
        <v>48050</v>
      </c>
      <c r="L100" s="146">
        <v>58250</v>
      </c>
      <c r="M100" s="146">
        <v>76900</v>
      </c>
      <c r="N100" s="152">
        <v>38550</v>
      </c>
      <c r="O100">
        <v>50900</v>
      </c>
      <c r="P100">
        <v>61700</v>
      </c>
      <c r="Q100">
        <v>81450</v>
      </c>
      <c r="R100" s="152">
        <v>41350</v>
      </c>
      <c r="S100">
        <v>54600</v>
      </c>
      <c r="T100">
        <v>66150</v>
      </c>
      <c r="U100">
        <v>87350</v>
      </c>
      <c r="V100" s="152">
        <v>42050</v>
      </c>
      <c r="W100">
        <v>55550</v>
      </c>
      <c r="X100">
        <v>67300</v>
      </c>
      <c r="Y100">
        <v>88850</v>
      </c>
      <c r="Z100" s="152">
        <v>42850</v>
      </c>
      <c r="AA100">
        <v>56600</v>
      </c>
      <c r="AB100">
        <v>68550</v>
      </c>
      <c r="AC100">
        <v>90500</v>
      </c>
    </row>
    <row r="101" spans="5:29" x14ac:dyDescent="0.25">
      <c r="E101" s="113" t="s">
        <v>102</v>
      </c>
      <c r="F101">
        <v>32700</v>
      </c>
      <c r="G101">
        <v>43200</v>
      </c>
      <c r="H101">
        <v>52300</v>
      </c>
      <c r="I101">
        <v>69050</v>
      </c>
      <c r="J101" s="153">
        <v>36550</v>
      </c>
      <c r="K101" s="146">
        <v>48250</v>
      </c>
      <c r="L101" s="146">
        <v>58500</v>
      </c>
      <c r="M101" s="146">
        <v>77200</v>
      </c>
      <c r="N101" s="152">
        <v>38700</v>
      </c>
      <c r="O101">
        <v>51100</v>
      </c>
      <c r="P101">
        <v>61900</v>
      </c>
      <c r="Q101">
        <v>81700</v>
      </c>
      <c r="R101" s="152">
        <v>41350</v>
      </c>
      <c r="S101">
        <v>54600</v>
      </c>
      <c r="T101">
        <v>66150</v>
      </c>
      <c r="U101">
        <v>87350</v>
      </c>
      <c r="V101" s="152">
        <v>42050</v>
      </c>
      <c r="W101">
        <v>55550</v>
      </c>
      <c r="X101">
        <v>67300</v>
      </c>
      <c r="Y101">
        <v>88850</v>
      </c>
      <c r="Z101" s="152">
        <v>42850</v>
      </c>
      <c r="AA101">
        <v>56600</v>
      </c>
      <c r="AB101">
        <v>68550</v>
      </c>
      <c r="AC101">
        <v>90500</v>
      </c>
    </row>
    <row r="102" spans="5:29" x14ac:dyDescent="0.25">
      <c r="E102" s="113" t="s">
        <v>103</v>
      </c>
      <c r="F102">
        <v>32550</v>
      </c>
      <c r="G102">
        <v>43000</v>
      </c>
      <c r="H102">
        <v>52100</v>
      </c>
      <c r="I102">
        <v>68750</v>
      </c>
      <c r="J102" s="153">
        <v>36400</v>
      </c>
      <c r="K102" s="146">
        <v>48050</v>
      </c>
      <c r="L102" s="146">
        <v>58250</v>
      </c>
      <c r="M102" s="146">
        <v>76900</v>
      </c>
      <c r="N102" s="152">
        <v>38550</v>
      </c>
      <c r="O102">
        <v>50900</v>
      </c>
      <c r="P102">
        <v>61700</v>
      </c>
      <c r="Q102">
        <v>81450</v>
      </c>
      <c r="R102" s="152">
        <v>41600</v>
      </c>
      <c r="S102">
        <v>54950</v>
      </c>
      <c r="T102">
        <v>66550</v>
      </c>
      <c r="U102">
        <v>87850</v>
      </c>
      <c r="V102" s="152">
        <v>44250</v>
      </c>
      <c r="W102">
        <v>58450</v>
      </c>
      <c r="X102">
        <v>70800</v>
      </c>
      <c r="Y102">
        <v>93500</v>
      </c>
      <c r="Z102" s="152">
        <v>44550</v>
      </c>
      <c r="AA102">
        <v>58850</v>
      </c>
      <c r="AB102">
        <v>71300</v>
      </c>
      <c r="AC102">
        <v>94150</v>
      </c>
    </row>
    <row r="103" spans="5:29" x14ac:dyDescent="0.25">
      <c r="E103" s="113" t="s">
        <v>104</v>
      </c>
      <c r="F103">
        <v>33350</v>
      </c>
      <c r="G103">
        <v>44050</v>
      </c>
      <c r="H103">
        <v>53350</v>
      </c>
      <c r="I103">
        <v>70400</v>
      </c>
      <c r="J103" s="153">
        <v>36500</v>
      </c>
      <c r="K103" s="146">
        <v>48200</v>
      </c>
      <c r="L103" s="146">
        <v>58400</v>
      </c>
      <c r="M103" s="146">
        <v>77100</v>
      </c>
      <c r="N103" s="152">
        <v>38650</v>
      </c>
      <c r="O103">
        <v>51050</v>
      </c>
      <c r="P103">
        <v>61850</v>
      </c>
      <c r="Q103">
        <v>81650</v>
      </c>
      <c r="R103" s="152">
        <v>40750</v>
      </c>
      <c r="S103">
        <v>53800</v>
      </c>
      <c r="T103">
        <v>65200</v>
      </c>
      <c r="U103">
        <v>86100</v>
      </c>
      <c r="V103" s="152">
        <v>41700</v>
      </c>
      <c r="W103">
        <v>55050</v>
      </c>
      <c r="X103">
        <v>66700</v>
      </c>
      <c r="Y103">
        <v>88050</v>
      </c>
      <c r="Z103" s="152">
        <v>45850</v>
      </c>
      <c r="AA103">
        <v>60550</v>
      </c>
      <c r="AB103">
        <v>73350</v>
      </c>
      <c r="AC103">
        <v>96850</v>
      </c>
    </row>
    <row r="104" spans="5:29" x14ac:dyDescent="0.25">
      <c r="E104" s="113" t="s">
        <v>105</v>
      </c>
      <c r="F104">
        <v>44200</v>
      </c>
      <c r="G104">
        <v>58350</v>
      </c>
      <c r="H104">
        <v>70700</v>
      </c>
      <c r="I104">
        <v>93300</v>
      </c>
      <c r="J104" s="153">
        <v>47250</v>
      </c>
      <c r="K104" s="146">
        <v>62400</v>
      </c>
      <c r="L104" s="146">
        <v>75600</v>
      </c>
      <c r="M104" s="146">
        <v>99800</v>
      </c>
      <c r="N104" s="152">
        <v>47300</v>
      </c>
      <c r="O104">
        <v>62450</v>
      </c>
      <c r="P104">
        <v>75700</v>
      </c>
      <c r="Q104">
        <v>99900</v>
      </c>
      <c r="R104" s="152">
        <v>51000</v>
      </c>
      <c r="S104">
        <v>67350</v>
      </c>
      <c r="T104">
        <v>81600</v>
      </c>
      <c r="U104">
        <v>107750</v>
      </c>
      <c r="V104" s="152">
        <v>51750</v>
      </c>
      <c r="W104">
        <v>68350</v>
      </c>
      <c r="X104">
        <v>82800</v>
      </c>
      <c r="Y104">
        <v>109300</v>
      </c>
      <c r="Z104" s="152">
        <v>55200</v>
      </c>
      <c r="AA104">
        <v>72900</v>
      </c>
      <c r="AB104">
        <v>88300</v>
      </c>
      <c r="AC104">
        <v>116600</v>
      </c>
    </row>
    <row r="105" spans="5:29" x14ac:dyDescent="0.25">
      <c r="E105" s="113" t="s">
        <v>106</v>
      </c>
      <c r="F105">
        <v>32550</v>
      </c>
      <c r="G105">
        <v>43000</v>
      </c>
      <c r="H105">
        <v>52100</v>
      </c>
      <c r="I105">
        <v>68750</v>
      </c>
      <c r="J105" s="153">
        <v>36400</v>
      </c>
      <c r="K105" s="146">
        <v>48050</v>
      </c>
      <c r="L105" s="146">
        <v>58250</v>
      </c>
      <c r="M105" s="146">
        <v>76900</v>
      </c>
      <c r="N105" s="152">
        <v>38550</v>
      </c>
      <c r="O105">
        <v>50900</v>
      </c>
      <c r="P105">
        <v>61700</v>
      </c>
      <c r="Q105">
        <v>81450</v>
      </c>
      <c r="R105" s="152">
        <v>41350</v>
      </c>
      <c r="S105">
        <v>54600</v>
      </c>
      <c r="T105">
        <v>66150</v>
      </c>
      <c r="U105">
        <v>87350</v>
      </c>
      <c r="V105" s="152">
        <v>42350</v>
      </c>
      <c r="W105">
        <v>55950</v>
      </c>
      <c r="X105">
        <v>67750</v>
      </c>
      <c r="Y105">
        <v>89450</v>
      </c>
      <c r="Z105" s="152">
        <v>42850</v>
      </c>
      <c r="AA105">
        <v>56600</v>
      </c>
      <c r="AB105">
        <v>68550</v>
      </c>
      <c r="AC105">
        <v>90500</v>
      </c>
    </row>
    <row r="106" spans="5:29" x14ac:dyDescent="0.25">
      <c r="E106" s="113" t="s">
        <v>107</v>
      </c>
      <c r="F106">
        <v>32550</v>
      </c>
      <c r="G106">
        <v>43000</v>
      </c>
      <c r="H106">
        <v>52100</v>
      </c>
      <c r="I106">
        <v>68750</v>
      </c>
      <c r="J106" s="153">
        <v>36400</v>
      </c>
      <c r="K106" s="146">
        <v>48050</v>
      </c>
      <c r="L106" s="146">
        <v>58250</v>
      </c>
      <c r="M106" s="146">
        <v>76900</v>
      </c>
      <c r="N106" s="152">
        <v>38550</v>
      </c>
      <c r="O106">
        <v>50900</v>
      </c>
      <c r="P106">
        <v>61700</v>
      </c>
      <c r="Q106">
        <v>81450</v>
      </c>
      <c r="R106" s="152">
        <v>41350</v>
      </c>
      <c r="S106">
        <v>54600</v>
      </c>
      <c r="T106">
        <v>66150</v>
      </c>
      <c r="U106">
        <v>87350</v>
      </c>
      <c r="V106" s="152">
        <v>42050</v>
      </c>
      <c r="W106">
        <v>55550</v>
      </c>
      <c r="X106">
        <v>67300</v>
      </c>
      <c r="Y106">
        <v>88850</v>
      </c>
      <c r="Z106" s="152">
        <v>42850</v>
      </c>
      <c r="AA106">
        <v>56600</v>
      </c>
      <c r="AB106">
        <v>68550</v>
      </c>
      <c r="AC106">
        <v>90500</v>
      </c>
    </row>
    <row r="107" spans="5:29" x14ac:dyDescent="0.25">
      <c r="E107" s="113" t="s">
        <v>108</v>
      </c>
      <c r="F107">
        <v>39950</v>
      </c>
      <c r="G107">
        <v>52750</v>
      </c>
      <c r="H107">
        <v>63900</v>
      </c>
      <c r="I107">
        <v>84350</v>
      </c>
      <c r="J107" s="153">
        <v>43500</v>
      </c>
      <c r="K107" s="146">
        <v>57450</v>
      </c>
      <c r="L107" s="146">
        <v>69600</v>
      </c>
      <c r="M107" s="146">
        <v>91850</v>
      </c>
      <c r="N107" s="152">
        <v>44200</v>
      </c>
      <c r="O107">
        <v>58350</v>
      </c>
      <c r="P107">
        <v>70700</v>
      </c>
      <c r="Q107">
        <v>93300</v>
      </c>
      <c r="R107" s="152">
        <v>45900</v>
      </c>
      <c r="S107">
        <v>60600</v>
      </c>
      <c r="T107">
        <v>73450</v>
      </c>
      <c r="U107">
        <v>97000</v>
      </c>
      <c r="V107" s="152">
        <v>47650</v>
      </c>
      <c r="W107">
        <v>62900</v>
      </c>
      <c r="X107">
        <v>76250</v>
      </c>
      <c r="Y107">
        <v>100650</v>
      </c>
      <c r="Z107" s="152">
        <v>47750</v>
      </c>
      <c r="AA107">
        <v>63050</v>
      </c>
      <c r="AB107">
        <v>76400</v>
      </c>
      <c r="AC107">
        <v>100850</v>
      </c>
    </row>
    <row r="108" spans="5:29" x14ac:dyDescent="0.25">
      <c r="E108" s="113" t="s">
        <v>109</v>
      </c>
      <c r="F108">
        <v>35450</v>
      </c>
      <c r="G108">
        <v>46800</v>
      </c>
      <c r="H108">
        <v>56700</v>
      </c>
      <c r="I108">
        <v>74850</v>
      </c>
      <c r="J108" s="153">
        <v>39650</v>
      </c>
      <c r="K108" s="146">
        <v>52350</v>
      </c>
      <c r="L108" s="146">
        <v>63450</v>
      </c>
      <c r="M108" s="146">
        <v>83750</v>
      </c>
      <c r="N108" s="152">
        <v>41950</v>
      </c>
      <c r="O108">
        <v>55400</v>
      </c>
      <c r="P108">
        <v>67100</v>
      </c>
      <c r="Q108">
        <v>88550</v>
      </c>
      <c r="R108" s="152">
        <v>41950</v>
      </c>
      <c r="S108">
        <v>55400</v>
      </c>
      <c r="T108">
        <v>67100</v>
      </c>
      <c r="U108">
        <v>88600</v>
      </c>
      <c r="V108" s="152">
        <v>45700</v>
      </c>
      <c r="W108">
        <v>60350</v>
      </c>
      <c r="X108">
        <v>73100</v>
      </c>
      <c r="Y108">
        <v>96500</v>
      </c>
      <c r="Z108" s="152">
        <v>45700</v>
      </c>
      <c r="AA108">
        <v>60350</v>
      </c>
      <c r="AB108">
        <v>73100</v>
      </c>
      <c r="AC108">
        <v>96500</v>
      </c>
    </row>
    <row r="109" spans="5:29" x14ac:dyDescent="0.25">
      <c r="E109" s="113" t="s">
        <v>110</v>
      </c>
      <c r="F109">
        <v>33300</v>
      </c>
      <c r="G109">
        <v>44000</v>
      </c>
      <c r="H109">
        <v>53300</v>
      </c>
      <c r="I109">
        <v>70350</v>
      </c>
      <c r="J109" s="153">
        <v>37250</v>
      </c>
      <c r="K109" s="146">
        <v>49200</v>
      </c>
      <c r="L109" s="146">
        <v>59600</v>
      </c>
      <c r="M109" s="146">
        <v>78650</v>
      </c>
      <c r="N109" s="152">
        <v>39450</v>
      </c>
      <c r="O109">
        <v>52100</v>
      </c>
      <c r="P109">
        <v>63100</v>
      </c>
      <c r="Q109">
        <v>83300</v>
      </c>
      <c r="R109" s="152">
        <v>43350</v>
      </c>
      <c r="S109">
        <v>57250</v>
      </c>
      <c r="T109">
        <v>69350</v>
      </c>
      <c r="U109">
        <v>91550</v>
      </c>
      <c r="V109" s="152">
        <v>46700</v>
      </c>
      <c r="W109">
        <v>61650</v>
      </c>
      <c r="X109">
        <v>74700</v>
      </c>
      <c r="Y109">
        <v>98650</v>
      </c>
      <c r="Z109" s="152">
        <v>46700</v>
      </c>
      <c r="AA109">
        <v>61650</v>
      </c>
      <c r="AB109">
        <v>74700</v>
      </c>
      <c r="AC109">
        <v>98650</v>
      </c>
    </row>
    <row r="110" spans="5:29" x14ac:dyDescent="0.25">
      <c r="E110" s="113" t="s">
        <v>111</v>
      </c>
      <c r="F110">
        <v>32550</v>
      </c>
      <c r="G110">
        <v>43000</v>
      </c>
      <c r="H110">
        <v>52100</v>
      </c>
      <c r="I110">
        <v>68750</v>
      </c>
      <c r="J110" s="153">
        <v>36400</v>
      </c>
      <c r="K110" s="146">
        <v>48050</v>
      </c>
      <c r="L110" s="146">
        <v>58250</v>
      </c>
      <c r="M110" s="146">
        <v>76900</v>
      </c>
      <c r="N110" s="152">
        <v>38550</v>
      </c>
      <c r="O110">
        <v>50900</v>
      </c>
      <c r="P110">
        <v>61700</v>
      </c>
      <c r="Q110">
        <v>81450</v>
      </c>
      <c r="R110" s="152">
        <v>41650</v>
      </c>
      <c r="S110">
        <v>55000</v>
      </c>
      <c r="T110">
        <v>66650</v>
      </c>
      <c r="U110">
        <v>88000</v>
      </c>
      <c r="V110" s="152">
        <v>43950</v>
      </c>
      <c r="W110">
        <v>58050</v>
      </c>
      <c r="X110">
        <v>70300</v>
      </c>
      <c r="Y110">
        <v>92800</v>
      </c>
      <c r="Z110" s="152">
        <v>43950</v>
      </c>
      <c r="AA110">
        <v>58050</v>
      </c>
      <c r="AB110">
        <v>70300</v>
      </c>
      <c r="AC110">
        <v>92800</v>
      </c>
    </row>
    <row r="111" spans="5:29" x14ac:dyDescent="0.25">
      <c r="E111" s="113" t="s">
        <v>112</v>
      </c>
      <c r="F111">
        <v>35550</v>
      </c>
      <c r="G111">
        <v>46950</v>
      </c>
      <c r="H111">
        <v>56900</v>
      </c>
      <c r="I111">
        <v>75100</v>
      </c>
      <c r="J111" s="153">
        <v>37950</v>
      </c>
      <c r="K111" s="146">
        <v>50100</v>
      </c>
      <c r="L111" s="146">
        <v>60700</v>
      </c>
      <c r="M111" s="146">
        <v>80100</v>
      </c>
      <c r="N111" s="152">
        <v>40150</v>
      </c>
      <c r="O111">
        <v>53000</v>
      </c>
      <c r="P111">
        <v>64250</v>
      </c>
      <c r="Q111">
        <v>84800</v>
      </c>
      <c r="R111" s="152">
        <v>44150</v>
      </c>
      <c r="S111">
        <v>58300</v>
      </c>
      <c r="T111">
        <v>70650</v>
      </c>
      <c r="U111">
        <v>93300</v>
      </c>
      <c r="V111" s="152">
        <v>48100</v>
      </c>
      <c r="W111">
        <v>63500</v>
      </c>
      <c r="X111">
        <v>76950</v>
      </c>
      <c r="Y111">
        <v>101600</v>
      </c>
      <c r="Z111" s="152">
        <v>48700</v>
      </c>
      <c r="AA111">
        <v>64300</v>
      </c>
      <c r="AB111">
        <v>77900</v>
      </c>
      <c r="AC111">
        <v>102850</v>
      </c>
    </row>
    <row r="112" spans="5:29" x14ac:dyDescent="0.25">
      <c r="E112" s="113" t="s">
        <v>113</v>
      </c>
      <c r="F112">
        <v>32550</v>
      </c>
      <c r="G112">
        <v>43000</v>
      </c>
      <c r="H112">
        <v>52100</v>
      </c>
      <c r="I112">
        <v>68750</v>
      </c>
      <c r="J112" s="153">
        <v>36400</v>
      </c>
      <c r="K112" s="146">
        <v>48050</v>
      </c>
      <c r="L112" s="146">
        <v>58250</v>
      </c>
      <c r="M112" s="146">
        <v>76900</v>
      </c>
      <c r="N112" s="152">
        <v>38550</v>
      </c>
      <c r="O112">
        <v>50900</v>
      </c>
      <c r="P112">
        <v>61700</v>
      </c>
      <c r="Q112">
        <v>81450</v>
      </c>
      <c r="R112" s="152">
        <v>41350</v>
      </c>
      <c r="S112">
        <v>54600</v>
      </c>
      <c r="T112">
        <v>66150</v>
      </c>
      <c r="U112">
        <v>87350</v>
      </c>
      <c r="V112" s="152">
        <v>42050</v>
      </c>
      <c r="W112">
        <v>55550</v>
      </c>
      <c r="X112">
        <v>67300</v>
      </c>
      <c r="Y112">
        <v>88850</v>
      </c>
      <c r="Z112" s="152">
        <v>42850</v>
      </c>
      <c r="AA112">
        <v>56600</v>
      </c>
      <c r="AB112">
        <v>68550</v>
      </c>
      <c r="AC112">
        <v>90500</v>
      </c>
    </row>
    <row r="113" spans="5:29" x14ac:dyDescent="0.25">
      <c r="E113" s="113" t="s">
        <v>114</v>
      </c>
      <c r="F113">
        <v>32550</v>
      </c>
      <c r="G113">
        <v>43000</v>
      </c>
      <c r="H113">
        <v>52100</v>
      </c>
      <c r="I113">
        <v>68750</v>
      </c>
      <c r="J113" s="153">
        <v>36400</v>
      </c>
      <c r="K113" s="146">
        <v>48050</v>
      </c>
      <c r="L113" s="146">
        <v>58250</v>
      </c>
      <c r="M113" s="146">
        <v>76900</v>
      </c>
      <c r="N113" s="152">
        <v>38550</v>
      </c>
      <c r="O113">
        <v>50900</v>
      </c>
      <c r="P113">
        <v>61700</v>
      </c>
      <c r="Q113">
        <v>81450</v>
      </c>
      <c r="R113" s="152">
        <v>41850</v>
      </c>
      <c r="S113">
        <v>55250</v>
      </c>
      <c r="T113">
        <v>66950</v>
      </c>
      <c r="U113">
        <v>88400</v>
      </c>
      <c r="V113" s="152">
        <v>44800</v>
      </c>
      <c r="W113">
        <v>59150</v>
      </c>
      <c r="X113">
        <v>71700</v>
      </c>
      <c r="Y113">
        <v>94650</v>
      </c>
      <c r="Z113" s="152">
        <v>45650</v>
      </c>
      <c r="AA113">
        <v>60300</v>
      </c>
      <c r="AB113">
        <v>73050</v>
      </c>
      <c r="AC113">
        <v>96450</v>
      </c>
    </row>
    <row r="114" spans="5:29" x14ac:dyDescent="0.25">
      <c r="E114" s="113" t="s">
        <v>115</v>
      </c>
      <c r="F114">
        <v>32550</v>
      </c>
      <c r="G114">
        <v>43000</v>
      </c>
      <c r="H114">
        <v>52100</v>
      </c>
      <c r="I114">
        <v>68750</v>
      </c>
      <c r="J114" s="153">
        <v>36400</v>
      </c>
      <c r="K114" s="146">
        <v>48050</v>
      </c>
      <c r="L114" s="146">
        <v>58250</v>
      </c>
      <c r="M114" s="146">
        <v>76900</v>
      </c>
      <c r="N114" s="152">
        <v>38550</v>
      </c>
      <c r="O114">
        <v>50900</v>
      </c>
      <c r="P114">
        <v>61700</v>
      </c>
      <c r="Q114">
        <v>81450</v>
      </c>
      <c r="R114" s="152">
        <v>41350</v>
      </c>
      <c r="S114">
        <v>54600</v>
      </c>
      <c r="T114">
        <v>66150</v>
      </c>
      <c r="U114">
        <v>87350</v>
      </c>
      <c r="V114" s="152">
        <v>42050</v>
      </c>
      <c r="W114">
        <v>55550</v>
      </c>
      <c r="X114">
        <v>67300</v>
      </c>
      <c r="Y114">
        <v>88850</v>
      </c>
      <c r="Z114" s="152">
        <v>42850</v>
      </c>
      <c r="AA114">
        <v>56600</v>
      </c>
      <c r="AB114">
        <v>68550</v>
      </c>
      <c r="AC114">
        <v>90500</v>
      </c>
    </row>
    <row r="115" spans="5:29" x14ac:dyDescent="0.25">
      <c r="E115" s="113" t="s">
        <v>116</v>
      </c>
      <c r="F115">
        <v>36500</v>
      </c>
      <c r="G115">
        <v>48200</v>
      </c>
      <c r="H115">
        <v>58400</v>
      </c>
      <c r="I115">
        <v>77100</v>
      </c>
      <c r="J115" s="153">
        <v>40800</v>
      </c>
      <c r="K115" s="146">
        <v>53900</v>
      </c>
      <c r="L115" s="146">
        <v>65300</v>
      </c>
      <c r="M115" s="146">
        <v>86200</v>
      </c>
      <c r="N115" s="152">
        <v>43200</v>
      </c>
      <c r="O115">
        <v>57050</v>
      </c>
      <c r="P115">
        <v>69100</v>
      </c>
      <c r="Q115">
        <v>91200</v>
      </c>
      <c r="R115" s="152">
        <v>46400</v>
      </c>
      <c r="S115">
        <v>61250</v>
      </c>
      <c r="T115">
        <v>74250</v>
      </c>
      <c r="U115">
        <v>98050</v>
      </c>
      <c r="V115" s="152">
        <v>46400</v>
      </c>
      <c r="W115">
        <v>61250</v>
      </c>
      <c r="X115">
        <v>74250</v>
      </c>
      <c r="Y115">
        <v>98050</v>
      </c>
      <c r="Z115" s="152">
        <v>46400</v>
      </c>
      <c r="AA115">
        <v>61250</v>
      </c>
      <c r="AB115">
        <v>74250</v>
      </c>
      <c r="AC115">
        <v>98050</v>
      </c>
    </row>
    <row r="116" spans="5:29" x14ac:dyDescent="0.25">
      <c r="E116" s="113" t="s">
        <v>117</v>
      </c>
      <c r="F116">
        <v>37100</v>
      </c>
      <c r="G116">
        <v>49000</v>
      </c>
      <c r="H116">
        <v>59350</v>
      </c>
      <c r="I116">
        <v>78350</v>
      </c>
      <c r="J116" s="153">
        <v>40400</v>
      </c>
      <c r="K116" s="146">
        <v>53350</v>
      </c>
      <c r="L116" s="146">
        <v>64650</v>
      </c>
      <c r="M116" s="146">
        <v>85350</v>
      </c>
      <c r="N116" s="152">
        <v>42750</v>
      </c>
      <c r="O116">
        <v>56450</v>
      </c>
      <c r="P116">
        <v>68400</v>
      </c>
      <c r="Q116">
        <v>90300</v>
      </c>
      <c r="R116" s="152">
        <v>47000</v>
      </c>
      <c r="S116">
        <v>62050</v>
      </c>
      <c r="T116">
        <v>75200</v>
      </c>
      <c r="U116">
        <v>99300</v>
      </c>
      <c r="V116" s="152">
        <v>50300</v>
      </c>
      <c r="W116">
        <v>66400</v>
      </c>
      <c r="X116">
        <v>80500</v>
      </c>
      <c r="Y116">
        <v>106300</v>
      </c>
      <c r="Z116" s="152">
        <v>50300</v>
      </c>
      <c r="AA116">
        <v>66400</v>
      </c>
      <c r="AB116">
        <v>80500</v>
      </c>
      <c r="AC116">
        <v>106300</v>
      </c>
    </row>
    <row r="117" spans="5:29" x14ac:dyDescent="0.25">
      <c r="E117" s="113" t="s">
        <v>118</v>
      </c>
      <c r="F117">
        <v>33350</v>
      </c>
      <c r="G117">
        <v>44050</v>
      </c>
      <c r="H117">
        <v>53350</v>
      </c>
      <c r="I117">
        <v>70400</v>
      </c>
      <c r="J117" s="153">
        <v>36400</v>
      </c>
      <c r="K117" s="146">
        <v>48050</v>
      </c>
      <c r="L117" s="146">
        <v>58250</v>
      </c>
      <c r="M117" s="146">
        <v>76900</v>
      </c>
      <c r="N117" s="152">
        <v>38550</v>
      </c>
      <c r="O117">
        <v>50900</v>
      </c>
      <c r="P117">
        <v>61700</v>
      </c>
      <c r="Q117">
        <v>81450</v>
      </c>
      <c r="R117" s="152">
        <v>41350</v>
      </c>
      <c r="S117">
        <v>54600</v>
      </c>
      <c r="T117">
        <v>66150</v>
      </c>
      <c r="U117">
        <v>87350</v>
      </c>
      <c r="V117" s="152">
        <v>45000</v>
      </c>
      <c r="W117">
        <v>59400</v>
      </c>
      <c r="X117">
        <v>72000</v>
      </c>
      <c r="Y117">
        <v>95050</v>
      </c>
      <c r="Z117" s="152">
        <v>45600</v>
      </c>
      <c r="AA117">
        <v>60200</v>
      </c>
      <c r="AB117">
        <v>72950</v>
      </c>
      <c r="AC117">
        <v>96300</v>
      </c>
    </row>
    <row r="118" spans="5:29" x14ac:dyDescent="0.25">
      <c r="E118" s="113" t="s">
        <v>119</v>
      </c>
      <c r="F118">
        <v>32550</v>
      </c>
      <c r="G118">
        <v>43000</v>
      </c>
      <c r="H118">
        <v>52100</v>
      </c>
      <c r="I118">
        <v>68750</v>
      </c>
      <c r="J118" s="153">
        <v>36400</v>
      </c>
      <c r="K118" s="146">
        <v>48050</v>
      </c>
      <c r="L118" s="146">
        <v>58250</v>
      </c>
      <c r="M118" s="146">
        <v>76900</v>
      </c>
      <c r="N118" s="152">
        <v>38550</v>
      </c>
      <c r="O118">
        <v>50900</v>
      </c>
      <c r="P118">
        <v>61700</v>
      </c>
      <c r="Q118">
        <v>81450</v>
      </c>
      <c r="R118" s="152">
        <v>41350</v>
      </c>
      <c r="S118">
        <v>54600</v>
      </c>
      <c r="T118">
        <v>66150</v>
      </c>
      <c r="U118">
        <v>87350</v>
      </c>
      <c r="V118" s="152">
        <v>42050</v>
      </c>
      <c r="W118">
        <v>55550</v>
      </c>
      <c r="X118">
        <v>67300</v>
      </c>
      <c r="Y118">
        <v>88850</v>
      </c>
      <c r="Z118" s="152">
        <v>42850</v>
      </c>
      <c r="AA118">
        <v>56600</v>
      </c>
      <c r="AB118">
        <v>68550</v>
      </c>
      <c r="AC118">
        <v>90500</v>
      </c>
    </row>
    <row r="119" spans="5:29" x14ac:dyDescent="0.25">
      <c r="E119" s="113" t="s">
        <v>120</v>
      </c>
      <c r="F119">
        <v>32550</v>
      </c>
      <c r="G119">
        <v>43000</v>
      </c>
      <c r="H119">
        <v>52100</v>
      </c>
      <c r="I119">
        <v>68750</v>
      </c>
      <c r="J119" s="153">
        <v>36400</v>
      </c>
      <c r="K119" s="146">
        <v>48050</v>
      </c>
      <c r="L119" s="146">
        <v>58250</v>
      </c>
      <c r="M119" s="146">
        <v>76900</v>
      </c>
      <c r="N119" s="152">
        <v>38550</v>
      </c>
      <c r="O119">
        <v>50900</v>
      </c>
      <c r="P119">
        <v>61700</v>
      </c>
      <c r="Q119">
        <v>81450</v>
      </c>
      <c r="R119" s="152">
        <v>41350</v>
      </c>
      <c r="S119">
        <v>54600</v>
      </c>
      <c r="T119">
        <v>66150</v>
      </c>
      <c r="U119">
        <v>87350</v>
      </c>
      <c r="V119" s="152">
        <v>42050</v>
      </c>
      <c r="W119">
        <v>55550</v>
      </c>
      <c r="X119">
        <v>67300</v>
      </c>
      <c r="Y119">
        <v>88850</v>
      </c>
      <c r="Z119" s="152">
        <v>43850</v>
      </c>
      <c r="AA119">
        <v>57900</v>
      </c>
      <c r="AB119">
        <v>70150</v>
      </c>
      <c r="AC119">
        <v>92600</v>
      </c>
    </row>
    <row r="120" spans="5:29" x14ac:dyDescent="0.25">
      <c r="E120" s="113" t="s">
        <v>121</v>
      </c>
      <c r="F120">
        <v>32550</v>
      </c>
      <c r="G120">
        <v>43000</v>
      </c>
      <c r="H120">
        <v>52100</v>
      </c>
      <c r="I120">
        <v>68750</v>
      </c>
      <c r="J120" s="153">
        <v>36400</v>
      </c>
      <c r="K120" s="146">
        <v>48050</v>
      </c>
      <c r="L120" s="146">
        <v>58250</v>
      </c>
      <c r="M120" s="146">
        <v>76900</v>
      </c>
      <c r="N120" s="152">
        <v>38550</v>
      </c>
      <c r="O120">
        <v>50900</v>
      </c>
      <c r="P120">
        <v>61700</v>
      </c>
      <c r="Q120">
        <v>81450</v>
      </c>
      <c r="R120" s="152">
        <v>41350</v>
      </c>
      <c r="S120">
        <v>54600</v>
      </c>
      <c r="T120">
        <v>66150</v>
      </c>
      <c r="U120">
        <v>87350</v>
      </c>
      <c r="V120" s="152">
        <v>42050</v>
      </c>
      <c r="W120">
        <v>55550</v>
      </c>
      <c r="X120">
        <v>67300</v>
      </c>
      <c r="Y120">
        <v>88850</v>
      </c>
      <c r="Z120" s="152">
        <v>42850</v>
      </c>
      <c r="AA120">
        <v>56600</v>
      </c>
      <c r="AB120">
        <v>68550</v>
      </c>
      <c r="AC120">
        <v>90500</v>
      </c>
    </row>
    <row r="121" spans="5:29" x14ac:dyDescent="0.25">
      <c r="E121" s="113" t="s">
        <v>122</v>
      </c>
      <c r="F121">
        <v>37900</v>
      </c>
      <c r="G121">
        <v>50050</v>
      </c>
      <c r="H121">
        <v>60650</v>
      </c>
      <c r="I121">
        <v>80050</v>
      </c>
      <c r="J121" s="153">
        <v>42400</v>
      </c>
      <c r="K121" s="146">
        <v>56000</v>
      </c>
      <c r="L121" s="146">
        <v>67850</v>
      </c>
      <c r="M121" s="146">
        <v>89550</v>
      </c>
      <c r="N121" s="152">
        <v>42550</v>
      </c>
      <c r="O121">
        <v>56200</v>
      </c>
      <c r="P121">
        <v>68100</v>
      </c>
      <c r="Q121">
        <v>89900</v>
      </c>
      <c r="R121" s="152">
        <v>45750</v>
      </c>
      <c r="S121">
        <v>60400</v>
      </c>
      <c r="T121">
        <v>73200</v>
      </c>
      <c r="U121">
        <v>96650</v>
      </c>
      <c r="V121" s="152">
        <v>46900</v>
      </c>
      <c r="W121">
        <v>61950</v>
      </c>
      <c r="X121">
        <v>75050</v>
      </c>
      <c r="Y121">
        <v>99100</v>
      </c>
      <c r="Z121" s="152">
        <v>48250</v>
      </c>
      <c r="AA121">
        <v>63700</v>
      </c>
      <c r="AB121">
        <v>77200</v>
      </c>
      <c r="AC121">
        <v>101950</v>
      </c>
    </row>
    <row r="122" spans="5:29" x14ac:dyDescent="0.25">
      <c r="E122" s="113" t="s">
        <v>123</v>
      </c>
      <c r="F122">
        <v>33800</v>
      </c>
      <c r="G122">
        <v>44650</v>
      </c>
      <c r="H122">
        <v>54100</v>
      </c>
      <c r="I122">
        <v>71400</v>
      </c>
      <c r="J122" s="153">
        <v>36400</v>
      </c>
      <c r="K122" s="146">
        <v>48050</v>
      </c>
      <c r="L122" s="146">
        <v>58250</v>
      </c>
      <c r="M122" s="146">
        <v>76900</v>
      </c>
      <c r="N122" s="152">
        <v>38550</v>
      </c>
      <c r="O122">
        <v>50900</v>
      </c>
      <c r="P122">
        <v>61700</v>
      </c>
      <c r="Q122">
        <v>81450</v>
      </c>
      <c r="R122" s="152">
        <v>42400</v>
      </c>
      <c r="S122">
        <v>55950</v>
      </c>
      <c r="T122">
        <v>67850</v>
      </c>
      <c r="U122">
        <v>89550</v>
      </c>
      <c r="V122" s="152">
        <v>46300</v>
      </c>
      <c r="W122">
        <v>61100</v>
      </c>
      <c r="X122">
        <v>74100</v>
      </c>
      <c r="Y122">
        <v>97800</v>
      </c>
      <c r="Z122" s="152">
        <v>50900</v>
      </c>
      <c r="AA122">
        <v>67200</v>
      </c>
      <c r="AB122">
        <v>81450</v>
      </c>
      <c r="AC122">
        <v>107550</v>
      </c>
    </row>
    <row r="123" spans="5:29" x14ac:dyDescent="0.25">
      <c r="E123" s="113" t="s">
        <v>124</v>
      </c>
      <c r="F123">
        <v>38000</v>
      </c>
      <c r="G123">
        <v>50200</v>
      </c>
      <c r="H123">
        <v>60800</v>
      </c>
      <c r="I123">
        <v>80250</v>
      </c>
      <c r="J123" s="153">
        <v>41500</v>
      </c>
      <c r="K123" s="146">
        <v>54800</v>
      </c>
      <c r="L123" s="146">
        <v>66400</v>
      </c>
      <c r="M123" s="146">
        <v>87650</v>
      </c>
      <c r="N123" s="152">
        <v>43950</v>
      </c>
      <c r="O123">
        <v>58050</v>
      </c>
      <c r="P123">
        <v>70300</v>
      </c>
      <c r="Q123">
        <v>92800</v>
      </c>
      <c r="R123" s="152">
        <v>44150</v>
      </c>
      <c r="S123">
        <v>58300</v>
      </c>
      <c r="T123">
        <v>70650</v>
      </c>
      <c r="U123">
        <v>93300</v>
      </c>
      <c r="V123" s="152">
        <v>45250</v>
      </c>
      <c r="W123">
        <v>59750</v>
      </c>
      <c r="X123">
        <v>72400</v>
      </c>
      <c r="Y123">
        <v>95600</v>
      </c>
      <c r="Z123" s="152">
        <v>45250</v>
      </c>
      <c r="AA123">
        <v>59750</v>
      </c>
      <c r="AB123">
        <v>72400</v>
      </c>
      <c r="AC123">
        <v>95600</v>
      </c>
    </row>
    <row r="124" spans="5:29" x14ac:dyDescent="0.25">
      <c r="E124" s="113" t="s">
        <v>125</v>
      </c>
      <c r="F124">
        <v>38850</v>
      </c>
      <c r="G124">
        <v>51300</v>
      </c>
      <c r="H124">
        <v>62150</v>
      </c>
      <c r="I124">
        <v>82050</v>
      </c>
      <c r="J124" s="153">
        <v>41350</v>
      </c>
      <c r="K124" s="146">
        <v>54600</v>
      </c>
      <c r="L124" s="146">
        <v>66150</v>
      </c>
      <c r="M124" s="146">
        <v>87300</v>
      </c>
      <c r="N124" s="152">
        <v>43550</v>
      </c>
      <c r="O124">
        <v>57500</v>
      </c>
      <c r="P124">
        <v>69700</v>
      </c>
      <c r="Q124">
        <v>92000</v>
      </c>
      <c r="R124" s="152">
        <v>43650</v>
      </c>
      <c r="S124">
        <v>57650</v>
      </c>
      <c r="T124">
        <v>69850</v>
      </c>
      <c r="U124">
        <v>92250</v>
      </c>
      <c r="V124" s="152">
        <v>47650</v>
      </c>
      <c r="W124">
        <v>62900</v>
      </c>
      <c r="X124">
        <v>76250</v>
      </c>
      <c r="Y124">
        <v>100650</v>
      </c>
      <c r="Z124" s="152">
        <v>49400</v>
      </c>
      <c r="AA124">
        <v>65250</v>
      </c>
      <c r="AB124">
        <v>79050</v>
      </c>
      <c r="AC124">
        <v>104350</v>
      </c>
    </row>
    <row r="125" spans="5:29" x14ac:dyDescent="0.25">
      <c r="E125" s="113" t="s">
        <v>126</v>
      </c>
      <c r="F125">
        <v>38850</v>
      </c>
      <c r="G125">
        <v>51300</v>
      </c>
      <c r="H125">
        <v>62150</v>
      </c>
      <c r="I125">
        <v>82050</v>
      </c>
      <c r="J125" s="153">
        <v>41350</v>
      </c>
      <c r="K125" s="146">
        <v>54600</v>
      </c>
      <c r="L125" s="146">
        <v>66150</v>
      </c>
      <c r="M125" s="146">
        <v>87300</v>
      </c>
      <c r="N125" s="152">
        <v>43550</v>
      </c>
      <c r="O125">
        <v>57500</v>
      </c>
      <c r="P125">
        <v>69700</v>
      </c>
      <c r="Q125">
        <v>92000</v>
      </c>
      <c r="R125" s="152">
        <v>43650</v>
      </c>
      <c r="S125">
        <v>57650</v>
      </c>
      <c r="T125">
        <v>69850</v>
      </c>
      <c r="U125">
        <v>92250</v>
      </c>
      <c r="V125" s="152">
        <v>47650</v>
      </c>
      <c r="W125">
        <v>62900</v>
      </c>
      <c r="X125">
        <v>76250</v>
      </c>
      <c r="Y125">
        <v>100650</v>
      </c>
      <c r="Z125" s="152">
        <v>49400</v>
      </c>
      <c r="AA125">
        <v>65250</v>
      </c>
      <c r="AB125">
        <v>79050</v>
      </c>
      <c r="AC125">
        <v>104350</v>
      </c>
    </row>
    <row r="126" spans="5:29" x14ac:dyDescent="0.25">
      <c r="E126" s="113" t="s">
        <v>127</v>
      </c>
      <c r="F126">
        <v>32550</v>
      </c>
      <c r="G126">
        <v>43000</v>
      </c>
      <c r="H126">
        <v>52100</v>
      </c>
      <c r="I126">
        <v>68750</v>
      </c>
      <c r="J126" s="153">
        <v>36400</v>
      </c>
      <c r="K126" s="146">
        <v>48050</v>
      </c>
      <c r="L126" s="146">
        <v>58250</v>
      </c>
      <c r="M126" s="146">
        <v>76900</v>
      </c>
      <c r="N126" s="152">
        <v>38550</v>
      </c>
      <c r="O126">
        <v>50900</v>
      </c>
      <c r="P126">
        <v>61700</v>
      </c>
      <c r="Q126">
        <v>81450</v>
      </c>
      <c r="R126" s="152">
        <v>41350</v>
      </c>
      <c r="S126">
        <v>54600</v>
      </c>
      <c r="T126">
        <v>66150</v>
      </c>
      <c r="U126">
        <v>87350</v>
      </c>
      <c r="V126" s="152">
        <v>42050</v>
      </c>
      <c r="W126">
        <v>55550</v>
      </c>
      <c r="X126">
        <v>67300</v>
      </c>
      <c r="Y126">
        <v>88850</v>
      </c>
      <c r="Z126" s="152">
        <v>42850</v>
      </c>
      <c r="AA126">
        <v>56600</v>
      </c>
      <c r="AB126">
        <v>68550</v>
      </c>
      <c r="AC126">
        <v>90500</v>
      </c>
    </row>
    <row r="127" spans="5:29" x14ac:dyDescent="0.25">
      <c r="E127" s="113" t="s">
        <v>128</v>
      </c>
      <c r="F127">
        <v>43300</v>
      </c>
      <c r="G127">
        <v>57200</v>
      </c>
      <c r="H127">
        <v>69300</v>
      </c>
      <c r="I127">
        <v>91500</v>
      </c>
      <c r="J127" s="153">
        <v>48400</v>
      </c>
      <c r="K127" s="146">
        <v>63900</v>
      </c>
      <c r="L127" s="146">
        <v>77450</v>
      </c>
      <c r="M127" s="146">
        <v>102250</v>
      </c>
      <c r="N127" s="152">
        <v>51250</v>
      </c>
      <c r="O127">
        <v>67650</v>
      </c>
      <c r="P127">
        <v>82000</v>
      </c>
      <c r="Q127">
        <v>108250</v>
      </c>
      <c r="R127" s="152">
        <v>51550</v>
      </c>
      <c r="S127">
        <v>68050</v>
      </c>
      <c r="T127">
        <v>82500</v>
      </c>
      <c r="U127">
        <v>108900</v>
      </c>
      <c r="V127" s="152">
        <v>55700</v>
      </c>
      <c r="W127">
        <v>73550</v>
      </c>
      <c r="X127">
        <v>89100</v>
      </c>
      <c r="Y127">
        <v>117650</v>
      </c>
      <c r="Z127" s="152">
        <v>56700</v>
      </c>
      <c r="AA127">
        <v>74850</v>
      </c>
      <c r="AB127">
        <v>90700</v>
      </c>
      <c r="AC127">
        <v>119750</v>
      </c>
    </row>
    <row r="128" spans="5:29" x14ac:dyDescent="0.25">
      <c r="E128" s="113" t="s">
        <v>129</v>
      </c>
      <c r="F128">
        <v>33650</v>
      </c>
      <c r="G128">
        <v>44450</v>
      </c>
      <c r="H128">
        <v>53850</v>
      </c>
      <c r="I128">
        <v>71100</v>
      </c>
      <c r="J128" s="153">
        <v>36400</v>
      </c>
      <c r="K128" s="146">
        <v>48050</v>
      </c>
      <c r="L128" s="146">
        <v>58250</v>
      </c>
      <c r="M128" s="146">
        <v>76900</v>
      </c>
      <c r="N128" s="152">
        <v>38550</v>
      </c>
      <c r="O128">
        <v>50900</v>
      </c>
      <c r="P128">
        <v>61700</v>
      </c>
      <c r="Q128">
        <v>81450</v>
      </c>
      <c r="R128" s="152">
        <v>41350</v>
      </c>
      <c r="S128">
        <v>54600</v>
      </c>
      <c r="T128">
        <v>66150</v>
      </c>
      <c r="U128">
        <v>87350</v>
      </c>
      <c r="V128" s="152">
        <v>42050</v>
      </c>
      <c r="W128">
        <v>55550</v>
      </c>
      <c r="X128">
        <v>67300</v>
      </c>
      <c r="Y128">
        <v>88850</v>
      </c>
      <c r="Z128" s="152">
        <v>46250</v>
      </c>
      <c r="AA128">
        <v>61050</v>
      </c>
      <c r="AB128">
        <v>74000</v>
      </c>
      <c r="AC128">
        <v>97700</v>
      </c>
    </row>
    <row r="129" spans="5:29" x14ac:dyDescent="0.25">
      <c r="E129" s="113" t="s">
        <v>130</v>
      </c>
      <c r="F129">
        <v>37650</v>
      </c>
      <c r="G129">
        <v>49700</v>
      </c>
      <c r="H129">
        <v>60250</v>
      </c>
      <c r="I129">
        <v>79550</v>
      </c>
      <c r="J129" s="153">
        <v>41450</v>
      </c>
      <c r="K129" s="146">
        <v>54750</v>
      </c>
      <c r="L129" s="146">
        <v>66300</v>
      </c>
      <c r="M129" s="146">
        <v>87500</v>
      </c>
      <c r="N129" s="152">
        <v>41450</v>
      </c>
      <c r="O129">
        <v>54750</v>
      </c>
      <c r="P129">
        <v>66300</v>
      </c>
      <c r="Q129">
        <v>87500</v>
      </c>
      <c r="R129" s="152">
        <v>41450</v>
      </c>
      <c r="S129">
        <v>54750</v>
      </c>
      <c r="T129">
        <v>66300</v>
      </c>
      <c r="U129">
        <v>87550</v>
      </c>
      <c r="V129" s="152">
        <v>42050</v>
      </c>
      <c r="W129">
        <v>55550</v>
      </c>
      <c r="X129">
        <v>67300</v>
      </c>
      <c r="Y129">
        <v>88850</v>
      </c>
      <c r="Z129" s="152">
        <v>42850</v>
      </c>
      <c r="AA129">
        <v>56600</v>
      </c>
      <c r="AB129">
        <v>68550</v>
      </c>
      <c r="AC129">
        <v>90500</v>
      </c>
    </row>
    <row r="130" spans="5:29" x14ac:dyDescent="0.25">
      <c r="E130" s="113" t="s">
        <v>131</v>
      </c>
      <c r="F130">
        <v>34150</v>
      </c>
      <c r="G130">
        <v>45100</v>
      </c>
      <c r="H130">
        <v>54650</v>
      </c>
      <c r="I130">
        <v>72150</v>
      </c>
      <c r="J130" s="153">
        <v>36700</v>
      </c>
      <c r="K130" s="146">
        <v>48450</v>
      </c>
      <c r="L130" s="146">
        <v>58700</v>
      </c>
      <c r="M130" s="146">
        <v>77500</v>
      </c>
      <c r="N130" s="152">
        <v>38850</v>
      </c>
      <c r="O130">
        <v>51300</v>
      </c>
      <c r="P130">
        <v>62150</v>
      </c>
      <c r="Q130">
        <v>82050</v>
      </c>
      <c r="R130" s="152">
        <v>41350</v>
      </c>
      <c r="S130">
        <v>54600</v>
      </c>
      <c r="T130">
        <v>66150</v>
      </c>
      <c r="U130">
        <v>87350</v>
      </c>
      <c r="V130" s="152">
        <v>45150</v>
      </c>
      <c r="W130">
        <v>59600</v>
      </c>
      <c r="X130">
        <v>72250</v>
      </c>
      <c r="Y130">
        <v>95400</v>
      </c>
      <c r="Z130" s="152">
        <v>45300</v>
      </c>
      <c r="AA130">
        <v>59800</v>
      </c>
      <c r="AB130">
        <v>72500</v>
      </c>
      <c r="AC130">
        <v>95700</v>
      </c>
    </row>
    <row r="131" spans="5:29" x14ac:dyDescent="0.25">
      <c r="E131" s="113" t="s">
        <v>132</v>
      </c>
      <c r="F131">
        <v>32550</v>
      </c>
      <c r="G131">
        <v>43000</v>
      </c>
      <c r="H131">
        <v>52100</v>
      </c>
      <c r="I131">
        <v>68750</v>
      </c>
      <c r="J131" s="153">
        <v>36400</v>
      </c>
      <c r="K131" s="146">
        <v>48050</v>
      </c>
      <c r="L131" s="146">
        <v>58250</v>
      </c>
      <c r="M131" s="146">
        <v>76900</v>
      </c>
      <c r="N131" s="152">
        <v>38550</v>
      </c>
      <c r="O131">
        <v>50900</v>
      </c>
      <c r="P131">
        <v>61700</v>
      </c>
      <c r="Q131">
        <v>81450</v>
      </c>
      <c r="R131" s="152">
        <v>41350</v>
      </c>
      <c r="S131">
        <v>54600</v>
      </c>
      <c r="T131">
        <v>66150</v>
      </c>
      <c r="U131">
        <v>87350</v>
      </c>
      <c r="V131" s="152">
        <v>42050</v>
      </c>
      <c r="W131">
        <v>55550</v>
      </c>
      <c r="X131">
        <v>67300</v>
      </c>
      <c r="Y131">
        <v>88850</v>
      </c>
      <c r="Z131" s="152">
        <v>42850</v>
      </c>
      <c r="AA131">
        <v>56600</v>
      </c>
      <c r="AB131">
        <v>68550</v>
      </c>
      <c r="AC131">
        <v>90500</v>
      </c>
    </row>
    <row r="132" spans="5:29" x14ac:dyDescent="0.25">
      <c r="E132" s="113" t="s">
        <v>133</v>
      </c>
      <c r="F132">
        <v>36250</v>
      </c>
      <c r="G132">
        <v>47850</v>
      </c>
      <c r="H132">
        <v>58000</v>
      </c>
      <c r="I132">
        <v>76550</v>
      </c>
      <c r="J132" s="153">
        <v>39000</v>
      </c>
      <c r="K132" s="146">
        <v>51500</v>
      </c>
      <c r="L132" s="146">
        <v>62400</v>
      </c>
      <c r="M132" s="146">
        <v>82350</v>
      </c>
      <c r="N132" s="152">
        <v>41300</v>
      </c>
      <c r="O132">
        <v>54550</v>
      </c>
      <c r="P132">
        <v>66100</v>
      </c>
      <c r="Q132">
        <v>87250</v>
      </c>
      <c r="R132" s="152">
        <v>44450</v>
      </c>
      <c r="S132">
        <v>58700</v>
      </c>
      <c r="T132">
        <v>71100</v>
      </c>
      <c r="U132">
        <v>93900</v>
      </c>
      <c r="V132" s="152">
        <v>45900</v>
      </c>
      <c r="W132">
        <v>60600</v>
      </c>
      <c r="X132">
        <v>73450</v>
      </c>
      <c r="Y132">
        <v>97000</v>
      </c>
      <c r="Z132" s="152">
        <v>45900</v>
      </c>
      <c r="AA132">
        <v>60600</v>
      </c>
      <c r="AB132">
        <v>73450</v>
      </c>
      <c r="AC132">
        <v>97000</v>
      </c>
    </row>
    <row r="133" spans="5:29" x14ac:dyDescent="0.25">
      <c r="E133" s="113" t="s">
        <v>134</v>
      </c>
      <c r="F133">
        <v>43300</v>
      </c>
      <c r="G133">
        <v>57200</v>
      </c>
      <c r="H133">
        <v>69300</v>
      </c>
      <c r="I133">
        <v>91500</v>
      </c>
      <c r="J133" s="153">
        <v>48400</v>
      </c>
      <c r="K133" s="146">
        <v>63900</v>
      </c>
      <c r="L133" s="146">
        <v>77450</v>
      </c>
      <c r="M133" s="146">
        <v>102250</v>
      </c>
      <c r="N133" s="152">
        <v>51250</v>
      </c>
      <c r="O133">
        <v>67650</v>
      </c>
      <c r="P133">
        <v>82000</v>
      </c>
      <c r="Q133">
        <v>108250</v>
      </c>
      <c r="R133" s="152">
        <v>51550</v>
      </c>
      <c r="S133">
        <v>68050</v>
      </c>
      <c r="T133">
        <v>82500</v>
      </c>
      <c r="U133">
        <v>108900</v>
      </c>
      <c r="V133" s="152">
        <v>55700</v>
      </c>
      <c r="W133">
        <v>73550</v>
      </c>
      <c r="X133">
        <v>89100</v>
      </c>
      <c r="Y133">
        <v>117650</v>
      </c>
      <c r="Z133" s="152">
        <v>56700</v>
      </c>
      <c r="AA133">
        <v>74850</v>
      </c>
      <c r="AB133">
        <v>90700</v>
      </c>
      <c r="AC133">
        <v>119750</v>
      </c>
    </row>
    <row r="134" spans="5:29" x14ac:dyDescent="0.25">
      <c r="E134" s="113" t="s">
        <v>135</v>
      </c>
      <c r="F134">
        <v>33900</v>
      </c>
      <c r="G134">
        <v>44750</v>
      </c>
      <c r="H134">
        <v>54250</v>
      </c>
      <c r="I134">
        <v>71600</v>
      </c>
      <c r="J134" s="153">
        <v>36700</v>
      </c>
      <c r="K134" s="146">
        <v>48450</v>
      </c>
      <c r="L134" s="146">
        <v>58700</v>
      </c>
      <c r="M134" s="146">
        <v>77500</v>
      </c>
      <c r="N134" s="152">
        <v>38850</v>
      </c>
      <c r="O134">
        <v>51300</v>
      </c>
      <c r="P134">
        <v>62150</v>
      </c>
      <c r="Q134">
        <v>82050</v>
      </c>
      <c r="R134" s="152">
        <v>41350</v>
      </c>
      <c r="S134">
        <v>54600</v>
      </c>
      <c r="T134">
        <v>66150</v>
      </c>
      <c r="U134">
        <v>87350</v>
      </c>
      <c r="V134" s="152">
        <v>42050</v>
      </c>
      <c r="W134">
        <v>55550</v>
      </c>
      <c r="X134">
        <v>67300</v>
      </c>
      <c r="Y134">
        <v>88850</v>
      </c>
      <c r="Z134" s="152">
        <v>42850</v>
      </c>
      <c r="AA134">
        <v>56600</v>
      </c>
      <c r="AB134">
        <v>68550</v>
      </c>
      <c r="AC134">
        <v>90500</v>
      </c>
    </row>
    <row r="135" spans="5:29" x14ac:dyDescent="0.25">
      <c r="E135" s="113" t="s">
        <v>136</v>
      </c>
      <c r="F135">
        <v>43300</v>
      </c>
      <c r="G135">
        <v>57200</v>
      </c>
      <c r="H135">
        <v>69300</v>
      </c>
      <c r="I135">
        <v>91500</v>
      </c>
      <c r="J135" s="153">
        <v>48400</v>
      </c>
      <c r="K135" s="146">
        <v>63900</v>
      </c>
      <c r="L135" s="146">
        <v>77450</v>
      </c>
      <c r="M135" s="146">
        <v>102250</v>
      </c>
      <c r="N135" s="152">
        <v>51250</v>
      </c>
      <c r="O135">
        <v>67650</v>
      </c>
      <c r="P135">
        <v>82000</v>
      </c>
      <c r="Q135">
        <v>108250</v>
      </c>
      <c r="R135" s="152">
        <v>51550</v>
      </c>
      <c r="S135">
        <v>68050</v>
      </c>
      <c r="T135">
        <v>82500</v>
      </c>
      <c r="U135">
        <v>108900</v>
      </c>
      <c r="V135" s="152">
        <v>55700</v>
      </c>
      <c r="W135">
        <v>73550</v>
      </c>
      <c r="X135">
        <v>89100</v>
      </c>
      <c r="Y135">
        <v>117650</v>
      </c>
      <c r="Z135" s="152">
        <v>56700</v>
      </c>
      <c r="AA135">
        <v>74850</v>
      </c>
      <c r="AB135">
        <v>90700</v>
      </c>
      <c r="AC135">
        <v>119750</v>
      </c>
    </row>
    <row r="136" spans="5:29" x14ac:dyDescent="0.25">
      <c r="E136" s="113" t="s">
        <v>137</v>
      </c>
      <c r="F136">
        <v>35300</v>
      </c>
      <c r="G136">
        <v>46600</v>
      </c>
      <c r="H136">
        <v>56500</v>
      </c>
      <c r="I136">
        <v>74600</v>
      </c>
      <c r="J136" s="153">
        <v>36700</v>
      </c>
      <c r="K136" s="146">
        <v>48450</v>
      </c>
      <c r="L136" s="146">
        <v>58700</v>
      </c>
      <c r="M136" s="146">
        <v>77500</v>
      </c>
      <c r="N136" s="152">
        <v>38850</v>
      </c>
      <c r="O136">
        <v>51300</v>
      </c>
      <c r="P136">
        <v>62150</v>
      </c>
      <c r="Q136">
        <v>82050</v>
      </c>
      <c r="R136" s="152">
        <v>42700</v>
      </c>
      <c r="S136">
        <v>56400</v>
      </c>
      <c r="T136">
        <v>68300</v>
      </c>
      <c r="U136">
        <v>90200</v>
      </c>
      <c r="V136" s="152">
        <v>45950</v>
      </c>
      <c r="W136">
        <v>60700</v>
      </c>
      <c r="X136">
        <v>73500</v>
      </c>
      <c r="Y136">
        <v>97050</v>
      </c>
      <c r="Z136" s="152">
        <v>48950</v>
      </c>
      <c r="AA136">
        <v>64650</v>
      </c>
      <c r="AB136">
        <v>78300</v>
      </c>
      <c r="AC136">
        <v>103400</v>
      </c>
    </row>
    <row r="137" spans="5:29" x14ac:dyDescent="0.25">
      <c r="E137" s="113" t="s">
        <v>138</v>
      </c>
      <c r="F137">
        <v>32550</v>
      </c>
      <c r="G137">
        <v>43000</v>
      </c>
      <c r="H137">
        <v>52100</v>
      </c>
      <c r="I137">
        <v>68750</v>
      </c>
      <c r="J137" s="153">
        <v>36400</v>
      </c>
      <c r="K137" s="146">
        <v>48050</v>
      </c>
      <c r="L137" s="146">
        <v>58250</v>
      </c>
      <c r="M137" s="146">
        <v>76900</v>
      </c>
      <c r="N137" s="152">
        <v>38550</v>
      </c>
      <c r="O137">
        <v>50900</v>
      </c>
      <c r="P137">
        <v>61700</v>
      </c>
      <c r="Q137">
        <v>81450</v>
      </c>
      <c r="R137" s="152">
        <v>41350</v>
      </c>
      <c r="S137">
        <v>54600</v>
      </c>
      <c r="T137">
        <v>66150</v>
      </c>
      <c r="U137">
        <v>87350</v>
      </c>
      <c r="V137" s="152">
        <v>42050</v>
      </c>
      <c r="W137">
        <v>55550</v>
      </c>
      <c r="X137">
        <v>67300</v>
      </c>
      <c r="Y137">
        <v>88850</v>
      </c>
      <c r="Z137" s="152">
        <v>42850</v>
      </c>
      <c r="AA137">
        <v>56600</v>
      </c>
      <c r="AB137">
        <v>68550</v>
      </c>
      <c r="AC137">
        <v>90500</v>
      </c>
    </row>
    <row r="138" spans="5:29" x14ac:dyDescent="0.25">
      <c r="E138" s="113" t="s">
        <v>139</v>
      </c>
      <c r="F138">
        <v>36750</v>
      </c>
      <c r="G138">
        <v>48550</v>
      </c>
      <c r="H138">
        <v>58800</v>
      </c>
      <c r="I138">
        <v>77600</v>
      </c>
      <c r="J138" s="153">
        <v>39850</v>
      </c>
      <c r="K138" s="146">
        <v>52650</v>
      </c>
      <c r="L138" s="146">
        <v>63750</v>
      </c>
      <c r="M138" s="146">
        <v>84150</v>
      </c>
      <c r="N138" s="152">
        <v>42200</v>
      </c>
      <c r="O138">
        <v>55750</v>
      </c>
      <c r="P138">
        <v>67500</v>
      </c>
      <c r="Q138">
        <v>89100</v>
      </c>
      <c r="R138" s="152">
        <v>46400</v>
      </c>
      <c r="S138">
        <v>61250</v>
      </c>
      <c r="T138">
        <v>74250</v>
      </c>
      <c r="U138">
        <v>98000</v>
      </c>
      <c r="V138" s="152">
        <v>50250</v>
      </c>
      <c r="W138">
        <v>66350</v>
      </c>
      <c r="X138">
        <v>80400</v>
      </c>
      <c r="Y138">
        <v>106150</v>
      </c>
      <c r="Z138" s="152">
        <v>51500</v>
      </c>
      <c r="AA138">
        <v>68000</v>
      </c>
      <c r="AB138">
        <v>82400</v>
      </c>
      <c r="AC138">
        <v>108800</v>
      </c>
    </row>
    <row r="139" spans="5:29" x14ac:dyDescent="0.25">
      <c r="E139" s="113" t="s">
        <v>140</v>
      </c>
      <c r="F139">
        <v>33500</v>
      </c>
      <c r="G139">
        <v>44250</v>
      </c>
      <c r="H139">
        <v>53600</v>
      </c>
      <c r="I139">
        <v>70750</v>
      </c>
      <c r="J139" s="153">
        <v>37300</v>
      </c>
      <c r="K139" s="146">
        <v>49250</v>
      </c>
      <c r="L139" s="146">
        <v>59700</v>
      </c>
      <c r="M139" s="146">
        <v>78800</v>
      </c>
      <c r="N139" s="152">
        <v>39500</v>
      </c>
      <c r="O139">
        <v>52150</v>
      </c>
      <c r="P139">
        <v>63200</v>
      </c>
      <c r="Q139">
        <v>83400</v>
      </c>
      <c r="R139" s="152">
        <v>41350</v>
      </c>
      <c r="S139">
        <v>54600</v>
      </c>
      <c r="T139">
        <v>66150</v>
      </c>
      <c r="U139">
        <v>87350</v>
      </c>
      <c r="V139" s="152">
        <v>43100</v>
      </c>
      <c r="W139">
        <v>56900</v>
      </c>
      <c r="X139">
        <v>68950</v>
      </c>
      <c r="Y139">
        <v>91050</v>
      </c>
      <c r="Z139" s="152">
        <v>43100</v>
      </c>
      <c r="AA139">
        <v>56900</v>
      </c>
      <c r="AB139">
        <v>68950</v>
      </c>
      <c r="AC139">
        <v>91050</v>
      </c>
    </row>
    <row r="140" spans="5:29" x14ac:dyDescent="0.25">
      <c r="E140" s="113" t="s">
        <v>141</v>
      </c>
      <c r="F140">
        <v>33300</v>
      </c>
      <c r="G140">
        <v>44000</v>
      </c>
      <c r="H140">
        <v>53300</v>
      </c>
      <c r="I140">
        <v>70350</v>
      </c>
      <c r="J140" s="153">
        <v>37050</v>
      </c>
      <c r="K140" s="146">
        <v>48950</v>
      </c>
      <c r="L140" s="146">
        <v>59300</v>
      </c>
      <c r="M140" s="146">
        <v>78300</v>
      </c>
      <c r="N140" s="152">
        <v>39200</v>
      </c>
      <c r="O140">
        <v>51750</v>
      </c>
      <c r="P140">
        <v>62700</v>
      </c>
      <c r="Q140">
        <v>82750</v>
      </c>
      <c r="R140" s="152">
        <v>42350</v>
      </c>
      <c r="S140">
        <v>55950</v>
      </c>
      <c r="T140">
        <v>67750</v>
      </c>
      <c r="U140">
        <v>89450</v>
      </c>
      <c r="V140" s="152">
        <v>45300</v>
      </c>
      <c r="W140">
        <v>59800</v>
      </c>
      <c r="X140">
        <v>72500</v>
      </c>
      <c r="Y140">
        <v>95700</v>
      </c>
      <c r="Z140" s="152">
        <v>45300</v>
      </c>
      <c r="AA140">
        <v>59800</v>
      </c>
      <c r="AB140">
        <v>72500</v>
      </c>
      <c r="AC140">
        <v>95700</v>
      </c>
    </row>
    <row r="141" spans="5:29" x14ac:dyDescent="0.25">
      <c r="E141" s="113" t="s">
        <v>142</v>
      </c>
      <c r="F141">
        <v>34700</v>
      </c>
      <c r="G141">
        <v>45850</v>
      </c>
      <c r="H141">
        <v>55500</v>
      </c>
      <c r="I141">
        <v>73250</v>
      </c>
      <c r="J141" s="153">
        <v>38800</v>
      </c>
      <c r="K141" s="146">
        <v>51250</v>
      </c>
      <c r="L141" s="146">
        <v>62100</v>
      </c>
      <c r="M141" s="146">
        <v>81950</v>
      </c>
      <c r="N141" s="152">
        <v>41050</v>
      </c>
      <c r="O141">
        <v>54200</v>
      </c>
      <c r="P141">
        <v>65700</v>
      </c>
      <c r="Q141">
        <v>86700</v>
      </c>
      <c r="R141" s="152">
        <v>45150</v>
      </c>
      <c r="S141">
        <v>59600</v>
      </c>
      <c r="T141">
        <v>72250</v>
      </c>
      <c r="U141">
        <v>95400</v>
      </c>
      <c r="V141" s="152">
        <v>48950</v>
      </c>
      <c r="W141">
        <v>64650</v>
      </c>
      <c r="X141">
        <v>78300</v>
      </c>
      <c r="Y141">
        <v>103400</v>
      </c>
      <c r="Z141" s="152">
        <v>48950</v>
      </c>
      <c r="AA141">
        <v>64650</v>
      </c>
      <c r="AB141">
        <v>78300</v>
      </c>
      <c r="AC141">
        <v>103400</v>
      </c>
    </row>
    <row r="142" spans="5:29" x14ac:dyDescent="0.25">
      <c r="E142" s="113" t="s">
        <v>143</v>
      </c>
      <c r="F142">
        <v>43300</v>
      </c>
      <c r="G142">
        <v>57200</v>
      </c>
      <c r="H142">
        <v>69300</v>
      </c>
      <c r="I142">
        <v>91500</v>
      </c>
      <c r="J142" s="153">
        <v>48400</v>
      </c>
      <c r="K142" s="146">
        <v>63900</v>
      </c>
      <c r="L142" s="146">
        <v>77450</v>
      </c>
      <c r="M142" s="146">
        <v>102250</v>
      </c>
      <c r="N142" s="152">
        <v>51250</v>
      </c>
      <c r="O142">
        <v>67650</v>
      </c>
      <c r="P142">
        <v>82000</v>
      </c>
      <c r="Q142">
        <v>108250</v>
      </c>
      <c r="R142" s="152">
        <v>51550</v>
      </c>
      <c r="S142">
        <v>68050</v>
      </c>
      <c r="T142">
        <v>82500</v>
      </c>
      <c r="U142">
        <v>108900</v>
      </c>
      <c r="V142" s="152">
        <v>55700</v>
      </c>
      <c r="W142">
        <v>73550</v>
      </c>
      <c r="X142">
        <v>89100</v>
      </c>
      <c r="Y142">
        <v>117650</v>
      </c>
      <c r="Z142" s="152">
        <v>56700</v>
      </c>
      <c r="AA142">
        <v>74850</v>
      </c>
      <c r="AB142">
        <v>90700</v>
      </c>
      <c r="AC142">
        <v>119750</v>
      </c>
    </row>
    <row r="143" spans="5:29" x14ac:dyDescent="0.25">
      <c r="E143" s="113" t="s">
        <v>144</v>
      </c>
      <c r="F143">
        <v>33900</v>
      </c>
      <c r="G143">
        <v>44750</v>
      </c>
      <c r="H143">
        <v>54250</v>
      </c>
      <c r="I143">
        <v>71600</v>
      </c>
      <c r="J143" s="153">
        <v>36400</v>
      </c>
      <c r="K143" s="146">
        <v>48050</v>
      </c>
      <c r="L143" s="146">
        <v>58250</v>
      </c>
      <c r="M143" s="146">
        <v>76900</v>
      </c>
      <c r="N143" s="152">
        <v>38550</v>
      </c>
      <c r="O143">
        <v>50900</v>
      </c>
      <c r="P143">
        <v>61700</v>
      </c>
      <c r="Q143">
        <v>81450</v>
      </c>
      <c r="R143" s="152">
        <v>41550</v>
      </c>
      <c r="S143">
        <v>54850</v>
      </c>
      <c r="T143">
        <v>66500</v>
      </c>
      <c r="U143">
        <v>87800</v>
      </c>
      <c r="V143" s="152">
        <v>42050</v>
      </c>
      <c r="W143">
        <v>55550</v>
      </c>
      <c r="X143">
        <v>67300</v>
      </c>
      <c r="Y143">
        <v>88850</v>
      </c>
      <c r="Z143" s="152">
        <v>45650</v>
      </c>
      <c r="AA143">
        <v>60300</v>
      </c>
      <c r="AB143">
        <v>73050</v>
      </c>
      <c r="AC143">
        <v>96450</v>
      </c>
    </row>
    <row r="144" spans="5:29" x14ac:dyDescent="0.25">
      <c r="E144" s="113" t="s">
        <v>145</v>
      </c>
      <c r="F144">
        <v>32550</v>
      </c>
      <c r="G144">
        <v>43000</v>
      </c>
      <c r="H144">
        <v>52100</v>
      </c>
      <c r="I144">
        <v>68750</v>
      </c>
      <c r="J144" s="153">
        <v>36400</v>
      </c>
      <c r="K144" s="146">
        <v>48050</v>
      </c>
      <c r="L144" s="146">
        <v>58250</v>
      </c>
      <c r="M144" s="146">
        <v>76900</v>
      </c>
      <c r="N144" s="152">
        <v>38550</v>
      </c>
      <c r="O144">
        <v>50900</v>
      </c>
      <c r="P144">
        <v>61700</v>
      </c>
      <c r="Q144">
        <v>81450</v>
      </c>
      <c r="R144" s="152">
        <v>41350</v>
      </c>
      <c r="S144">
        <v>54600</v>
      </c>
      <c r="T144">
        <v>66150</v>
      </c>
      <c r="U144">
        <v>87350</v>
      </c>
      <c r="V144" s="152">
        <v>42050</v>
      </c>
      <c r="W144">
        <v>55550</v>
      </c>
      <c r="X144">
        <v>67300</v>
      </c>
      <c r="Y144">
        <v>88850</v>
      </c>
      <c r="Z144" s="152">
        <v>42850</v>
      </c>
      <c r="AA144">
        <v>56600</v>
      </c>
      <c r="AB144">
        <v>68550</v>
      </c>
      <c r="AC144">
        <v>90500</v>
      </c>
    </row>
    <row r="145" spans="5:29" x14ac:dyDescent="0.25">
      <c r="E145" s="113" t="s">
        <v>146</v>
      </c>
      <c r="F145">
        <v>35200</v>
      </c>
      <c r="G145">
        <v>46500</v>
      </c>
      <c r="H145">
        <v>56300</v>
      </c>
      <c r="I145">
        <v>74300</v>
      </c>
      <c r="J145" s="153">
        <v>39350</v>
      </c>
      <c r="K145" s="146">
        <v>51950</v>
      </c>
      <c r="L145" s="146">
        <v>62950</v>
      </c>
      <c r="M145" s="146">
        <v>83100</v>
      </c>
      <c r="N145" s="152">
        <v>39950</v>
      </c>
      <c r="O145">
        <v>52750</v>
      </c>
      <c r="P145">
        <v>63900</v>
      </c>
      <c r="Q145">
        <v>84350</v>
      </c>
      <c r="R145" s="152">
        <v>41350</v>
      </c>
      <c r="S145">
        <v>54600</v>
      </c>
      <c r="T145">
        <v>66150</v>
      </c>
      <c r="U145">
        <v>87350</v>
      </c>
      <c r="V145" s="152">
        <v>42050</v>
      </c>
      <c r="W145">
        <v>55550</v>
      </c>
      <c r="X145">
        <v>67300</v>
      </c>
      <c r="Y145">
        <v>88850</v>
      </c>
      <c r="Z145" s="152">
        <v>42850</v>
      </c>
      <c r="AA145">
        <v>56600</v>
      </c>
      <c r="AB145">
        <v>68550</v>
      </c>
      <c r="AC145">
        <v>90500</v>
      </c>
    </row>
    <row r="146" spans="5:29" x14ac:dyDescent="0.25">
      <c r="E146" s="113" t="s">
        <v>147</v>
      </c>
      <c r="F146">
        <v>32550</v>
      </c>
      <c r="G146">
        <v>43000</v>
      </c>
      <c r="H146">
        <v>52100</v>
      </c>
      <c r="I146">
        <v>68750</v>
      </c>
      <c r="J146" s="153">
        <v>36400</v>
      </c>
      <c r="K146" s="146">
        <v>48050</v>
      </c>
      <c r="L146" s="146">
        <v>58250</v>
      </c>
      <c r="M146" s="146">
        <v>76900</v>
      </c>
      <c r="N146" s="152">
        <v>38550</v>
      </c>
      <c r="O146">
        <v>50900</v>
      </c>
      <c r="P146">
        <v>61700</v>
      </c>
      <c r="Q146">
        <v>81450</v>
      </c>
      <c r="R146" s="152">
        <v>42400</v>
      </c>
      <c r="S146">
        <v>55950</v>
      </c>
      <c r="T146">
        <v>67850</v>
      </c>
      <c r="U146">
        <v>89550</v>
      </c>
      <c r="V146" s="152">
        <v>44950</v>
      </c>
      <c r="W146">
        <v>59350</v>
      </c>
      <c r="X146">
        <v>71900</v>
      </c>
      <c r="Y146">
        <v>94950</v>
      </c>
      <c r="Z146" s="152">
        <v>45050</v>
      </c>
      <c r="AA146">
        <v>59500</v>
      </c>
      <c r="AB146">
        <v>72100</v>
      </c>
      <c r="AC146">
        <v>95200</v>
      </c>
    </row>
    <row r="147" spans="5:29" x14ac:dyDescent="0.25">
      <c r="E147" s="113" t="s">
        <v>148</v>
      </c>
      <c r="F147">
        <v>39100</v>
      </c>
      <c r="G147">
        <v>51650</v>
      </c>
      <c r="H147">
        <v>62550</v>
      </c>
      <c r="I147">
        <v>82550</v>
      </c>
      <c r="J147" s="153">
        <v>43700</v>
      </c>
      <c r="K147" s="146">
        <v>57700</v>
      </c>
      <c r="L147" s="146">
        <v>69900</v>
      </c>
      <c r="M147" s="146">
        <v>92250</v>
      </c>
      <c r="N147" s="152">
        <v>46250</v>
      </c>
      <c r="O147">
        <v>61050</v>
      </c>
      <c r="P147">
        <v>74000</v>
      </c>
      <c r="Q147">
        <v>97700</v>
      </c>
      <c r="R147" s="152">
        <v>50850</v>
      </c>
      <c r="S147">
        <v>67150</v>
      </c>
      <c r="T147">
        <v>81350</v>
      </c>
      <c r="U147">
        <v>107400</v>
      </c>
      <c r="V147" s="152">
        <v>53300</v>
      </c>
      <c r="W147">
        <v>70400</v>
      </c>
      <c r="X147">
        <v>85300</v>
      </c>
      <c r="Y147">
        <v>112600</v>
      </c>
      <c r="Z147" s="152">
        <v>53300</v>
      </c>
      <c r="AA147">
        <v>70400</v>
      </c>
      <c r="AB147">
        <v>85300</v>
      </c>
      <c r="AC147">
        <v>112600</v>
      </c>
    </row>
    <row r="148" spans="5:29" x14ac:dyDescent="0.25">
      <c r="E148" s="113" t="s">
        <v>149</v>
      </c>
      <c r="F148">
        <v>32550</v>
      </c>
      <c r="G148">
        <v>43000</v>
      </c>
      <c r="H148">
        <v>52100</v>
      </c>
      <c r="I148">
        <v>68750</v>
      </c>
      <c r="J148" s="153">
        <v>36400</v>
      </c>
      <c r="K148" s="146">
        <v>48050</v>
      </c>
      <c r="L148" s="146">
        <v>58250</v>
      </c>
      <c r="M148" s="146">
        <v>76900</v>
      </c>
      <c r="N148" s="152">
        <v>38550</v>
      </c>
      <c r="O148">
        <v>50900</v>
      </c>
      <c r="P148">
        <v>61700</v>
      </c>
      <c r="Q148">
        <v>81450</v>
      </c>
      <c r="R148" s="152">
        <v>41350</v>
      </c>
      <c r="S148">
        <v>54600</v>
      </c>
      <c r="T148">
        <v>66150</v>
      </c>
      <c r="U148">
        <v>87350</v>
      </c>
      <c r="V148" s="152">
        <v>42350</v>
      </c>
      <c r="W148">
        <v>55950</v>
      </c>
      <c r="X148">
        <v>67750</v>
      </c>
      <c r="Y148">
        <v>89450</v>
      </c>
      <c r="Z148" s="152">
        <v>44550</v>
      </c>
      <c r="AA148">
        <v>58850</v>
      </c>
      <c r="AB148">
        <v>71300</v>
      </c>
      <c r="AC148">
        <v>94150</v>
      </c>
    </row>
    <row r="149" spans="5:29" x14ac:dyDescent="0.25">
      <c r="E149" s="113" t="s">
        <v>150</v>
      </c>
      <c r="F149">
        <v>32550</v>
      </c>
      <c r="G149">
        <v>43000</v>
      </c>
      <c r="H149">
        <v>52100</v>
      </c>
      <c r="I149">
        <v>68750</v>
      </c>
      <c r="J149" s="153">
        <v>36400</v>
      </c>
      <c r="K149" s="146">
        <v>48050</v>
      </c>
      <c r="L149" s="146">
        <v>58250</v>
      </c>
      <c r="M149" s="146">
        <v>76900</v>
      </c>
      <c r="N149" s="152">
        <v>38550</v>
      </c>
      <c r="O149">
        <v>50900</v>
      </c>
      <c r="P149">
        <v>61700</v>
      </c>
      <c r="Q149">
        <v>81450</v>
      </c>
      <c r="R149" s="152">
        <v>42400</v>
      </c>
      <c r="S149">
        <v>55950</v>
      </c>
      <c r="T149">
        <v>67850</v>
      </c>
      <c r="U149">
        <v>89550</v>
      </c>
      <c r="V149" s="152">
        <v>46300</v>
      </c>
      <c r="W149">
        <v>61100</v>
      </c>
      <c r="X149">
        <v>74100</v>
      </c>
      <c r="Y149">
        <v>97800</v>
      </c>
      <c r="Z149" s="152">
        <v>47950</v>
      </c>
      <c r="AA149">
        <v>63300</v>
      </c>
      <c r="AB149">
        <v>76700</v>
      </c>
      <c r="AC149">
        <v>101250</v>
      </c>
    </row>
    <row r="150" spans="5:29" x14ac:dyDescent="0.25">
      <c r="E150" s="113" t="s">
        <v>151</v>
      </c>
      <c r="F150">
        <v>33700</v>
      </c>
      <c r="G150">
        <v>44500</v>
      </c>
      <c r="H150">
        <v>53900</v>
      </c>
      <c r="I150">
        <v>71150</v>
      </c>
      <c r="J150" s="153">
        <v>36400</v>
      </c>
      <c r="K150" s="146">
        <v>48050</v>
      </c>
      <c r="L150" s="146">
        <v>58250</v>
      </c>
      <c r="M150" s="146">
        <v>76900</v>
      </c>
      <c r="N150" s="152">
        <v>38550</v>
      </c>
      <c r="O150">
        <v>50900</v>
      </c>
      <c r="P150">
        <v>61700</v>
      </c>
      <c r="Q150">
        <v>81450</v>
      </c>
      <c r="R150" s="152">
        <v>41350</v>
      </c>
      <c r="S150">
        <v>54600</v>
      </c>
      <c r="T150">
        <v>66150</v>
      </c>
      <c r="U150">
        <v>87350</v>
      </c>
      <c r="V150" s="152">
        <v>42050</v>
      </c>
      <c r="W150">
        <v>55550</v>
      </c>
      <c r="X150">
        <v>67300</v>
      </c>
      <c r="Y150">
        <v>88850</v>
      </c>
      <c r="Z150" s="152">
        <v>42850</v>
      </c>
      <c r="AA150">
        <v>56600</v>
      </c>
      <c r="AB150">
        <v>68550</v>
      </c>
      <c r="AC150">
        <v>90500</v>
      </c>
    </row>
    <row r="151" spans="5:29" x14ac:dyDescent="0.25">
      <c r="E151" s="113" t="s">
        <v>152</v>
      </c>
      <c r="F151">
        <v>38850</v>
      </c>
      <c r="G151">
        <v>51300</v>
      </c>
      <c r="H151">
        <v>62150</v>
      </c>
      <c r="I151">
        <v>82050</v>
      </c>
      <c r="J151" s="153">
        <v>41350</v>
      </c>
      <c r="K151" s="146">
        <v>54600</v>
      </c>
      <c r="L151" s="146">
        <v>66150</v>
      </c>
      <c r="M151" s="146">
        <v>87300</v>
      </c>
      <c r="N151" s="152">
        <v>43550</v>
      </c>
      <c r="O151">
        <v>57500</v>
      </c>
      <c r="P151">
        <v>69700</v>
      </c>
      <c r="Q151">
        <v>92000</v>
      </c>
      <c r="R151" s="152">
        <v>43650</v>
      </c>
      <c r="S151">
        <v>57650</v>
      </c>
      <c r="T151">
        <v>69850</v>
      </c>
      <c r="U151">
        <v>92250</v>
      </c>
      <c r="V151" s="152">
        <v>47650</v>
      </c>
      <c r="W151">
        <v>62900</v>
      </c>
      <c r="X151">
        <v>76250</v>
      </c>
      <c r="Y151">
        <v>100650</v>
      </c>
      <c r="Z151" s="152">
        <v>49400</v>
      </c>
      <c r="AA151">
        <v>65250</v>
      </c>
      <c r="AB151">
        <v>79050</v>
      </c>
      <c r="AC151">
        <v>104350</v>
      </c>
    </row>
    <row r="152" spans="5:29" x14ac:dyDescent="0.25">
      <c r="E152" s="113" t="s">
        <v>153</v>
      </c>
      <c r="F152">
        <v>33900</v>
      </c>
      <c r="G152">
        <v>44750</v>
      </c>
      <c r="H152">
        <v>54250</v>
      </c>
      <c r="I152">
        <v>71600</v>
      </c>
      <c r="J152" s="153">
        <v>37900</v>
      </c>
      <c r="K152" s="146">
        <v>50050</v>
      </c>
      <c r="L152" s="146">
        <v>60650</v>
      </c>
      <c r="M152" s="146">
        <v>80050</v>
      </c>
      <c r="N152" s="152">
        <v>39950</v>
      </c>
      <c r="O152">
        <v>52750</v>
      </c>
      <c r="P152">
        <v>63900</v>
      </c>
      <c r="Q152">
        <v>84350</v>
      </c>
      <c r="R152" s="152">
        <v>41350</v>
      </c>
      <c r="S152">
        <v>54600</v>
      </c>
      <c r="T152">
        <v>66150</v>
      </c>
      <c r="U152">
        <v>87350</v>
      </c>
      <c r="V152" s="152">
        <v>43500</v>
      </c>
      <c r="W152">
        <v>57450</v>
      </c>
      <c r="X152">
        <v>69600</v>
      </c>
      <c r="Y152">
        <v>91900</v>
      </c>
      <c r="Z152" s="152">
        <v>43500</v>
      </c>
      <c r="AA152">
        <v>57450</v>
      </c>
      <c r="AB152">
        <v>69600</v>
      </c>
      <c r="AC152">
        <v>91900</v>
      </c>
    </row>
    <row r="153" spans="5:29" x14ac:dyDescent="0.25">
      <c r="E153" s="113" t="s">
        <v>154</v>
      </c>
      <c r="F153">
        <v>36400</v>
      </c>
      <c r="G153">
        <v>48050</v>
      </c>
      <c r="H153">
        <v>58250</v>
      </c>
      <c r="I153">
        <v>76900</v>
      </c>
      <c r="J153" s="153">
        <v>39550</v>
      </c>
      <c r="K153" s="146">
        <v>52250</v>
      </c>
      <c r="L153" s="146">
        <v>63300</v>
      </c>
      <c r="M153" s="146">
        <v>83550</v>
      </c>
      <c r="N153" s="152">
        <v>41850</v>
      </c>
      <c r="O153">
        <v>55250</v>
      </c>
      <c r="P153">
        <v>66950</v>
      </c>
      <c r="Q153">
        <v>88350</v>
      </c>
      <c r="R153" s="152">
        <v>45950</v>
      </c>
      <c r="S153">
        <v>60700</v>
      </c>
      <c r="T153">
        <v>73500</v>
      </c>
      <c r="U153">
        <v>97050</v>
      </c>
      <c r="V153" s="152">
        <v>48000</v>
      </c>
      <c r="W153">
        <v>63400</v>
      </c>
      <c r="X153">
        <v>76800</v>
      </c>
      <c r="Y153">
        <v>101400</v>
      </c>
      <c r="Z153" s="152">
        <v>48450</v>
      </c>
      <c r="AA153">
        <v>64000</v>
      </c>
      <c r="AB153">
        <v>77500</v>
      </c>
      <c r="AC153">
        <v>102300</v>
      </c>
    </row>
    <row r="154" spans="5:29" x14ac:dyDescent="0.25">
      <c r="E154" s="113" t="s">
        <v>155</v>
      </c>
      <c r="F154">
        <v>32550</v>
      </c>
      <c r="G154">
        <v>43000</v>
      </c>
      <c r="H154">
        <v>52100</v>
      </c>
      <c r="I154">
        <v>68750</v>
      </c>
      <c r="J154" s="153">
        <v>36400</v>
      </c>
      <c r="K154" s="146">
        <v>48050</v>
      </c>
      <c r="L154" s="146">
        <v>58250</v>
      </c>
      <c r="M154" s="146">
        <v>76900</v>
      </c>
      <c r="N154" s="152">
        <v>38550</v>
      </c>
      <c r="O154">
        <v>50900</v>
      </c>
      <c r="P154">
        <v>61700</v>
      </c>
      <c r="Q154">
        <v>81450</v>
      </c>
      <c r="R154" s="152">
        <v>42400</v>
      </c>
      <c r="S154">
        <v>55950</v>
      </c>
      <c r="T154">
        <v>67850</v>
      </c>
      <c r="U154">
        <v>89550</v>
      </c>
      <c r="V154" s="152">
        <v>46300</v>
      </c>
      <c r="W154">
        <v>61100</v>
      </c>
      <c r="X154">
        <v>74100</v>
      </c>
      <c r="Y154">
        <v>97800</v>
      </c>
      <c r="Z154" s="152">
        <v>50900</v>
      </c>
      <c r="AA154">
        <v>67200</v>
      </c>
      <c r="AB154">
        <v>81450</v>
      </c>
      <c r="AC154">
        <v>107550</v>
      </c>
    </row>
    <row r="155" spans="5:29" x14ac:dyDescent="0.25">
      <c r="E155" s="113" t="s">
        <v>156</v>
      </c>
      <c r="F155">
        <v>32550</v>
      </c>
      <c r="G155">
        <v>43000</v>
      </c>
      <c r="H155">
        <v>52100</v>
      </c>
      <c r="I155">
        <v>68750</v>
      </c>
      <c r="J155" s="153">
        <v>36400</v>
      </c>
      <c r="K155" s="146">
        <v>48050</v>
      </c>
      <c r="L155" s="146">
        <v>58250</v>
      </c>
      <c r="M155" s="146">
        <v>76900</v>
      </c>
      <c r="N155" s="152">
        <v>38550</v>
      </c>
      <c r="O155">
        <v>50900</v>
      </c>
      <c r="P155">
        <v>61700</v>
      </c>
      <c r="Q155">
        <v>81450</v>
      </c>
      <c r="R155" s="152">
        <v>41350</v>
      </c>
      <c r="S155">
        <v>54600</v>
      </c>
      <c r="T155">
        <v>66150</v>
      </c>
      <c r="U155">
        <v>87350</v>
      </c>
      <c r="V155" s="152">
        <v>42700</v>
      </c>
      <c r="W155">
        <v>56400</v>
      </c>
      <c r="X155">
        <v>68300</v>
      </c>
      <c r="Y155">
        <v>90200</v>
      </c>
      <c r="Z155" s="152">
        <v>42850</v>
      </c>
      <c r="AA155">
        <v>56600</v>
      </c>
      <c r="AB155">
        <v>68550</v>
      </c>
      <c r="AC155">
        <v>90500</v>
      </c>
    </row>
    <row r="156" spans="5:29" x14ac:dyDescent="0.25">
      <c r="E156" s="113" t="s">
        <v>157</v>
      </c>
      <c r="F156">
        <v>39700</v>
      </c>
      <c r="G156">
        <v>52450</v>
      </c>
      <c r="H156">
        <v>63500</v>
      </c>
      <c r="I156">
        <v>83800</v>
      </c>
      <c r="J156" s="153">
        <v>42550</v>
      </c>
      <c r="K156" s="146">
        <v>56200</v>
      </c>
      <c r="L156" s="146">
        <v>68100</v>
      </c>
      <c r="M156" s="146">
        <v>89900</v>
      </c>
      <c r="N156" s="152">
        <v>45050</v>
      </c>
      <c r="O156">
        <v>59500</v>
      </c>
      <c r="P156">
        <v>72100</v>
      </c>
      <c r="Q156">
        <v>95150</v>
      </c>
      <c r="R156" s="152">
        <v>45950</v>
      </c>
      <c r="S156">
        <v>60700</v>
      </c>
      <c r="T156">
        <v>73500</v>
      </c>
      <c r="U156">
        <v>97050</v>
      </c>
      <c r="V156" s="152">
        <v>45950</v>
      </c>
      <c r="W156">
        <v>60700</v>
      </c>
      <c r="X156">
        <v>73500</v>
      </c>
      <c r="Y156">
        <v>97050</v>
      </c>
      <c r="Z156" s="152">
        <v>49500</v>
      </c>
      <c r="AA156">
        <v>65300</v>
      </c>
      <c r="AB156">
        <v>79200</v>
      </c>
      <c r="AC156">
        <v>104550</v>
      </c>
    </row>
    <row r="157" spans="5:29" x14ac:dyDescent="0.25">
      <c r="E157" s="113" t="s">
        <v>158</v>
      </c>
      <c r="F157">
        <v>35300</v>
      </c>
      <c r="G157">
        <v>46600</v>
      </c>
      <c r="H157">
        <v>56500</v>
      </c>
      <c r="I157">
        <v>74600</v>
      </c>
      <c r="J157" s="153">
        <v>36700</v>
      </c>
      <c r="K157" s="146">
        <v>48450</v>
      </c>
      <c r="L157" s="146">
        <v>58700</v>
      </c>
      <c r="M157" s="146">
        <v>77500</v>
      </c>
      <c r="N157" s="152">
        <v>38850</v>
      </c>
      <c r="O157">
        <v>51300</v>
      </c>
      <c r="P157">
        <v>62150</v>
      </c>
      <c r="Q157">
        <v>82050</v>
      </c>
      <c r="R157" s="152">
        <v>42000</v>
      </c>
      <c r="S157">
        <v>55450</v>
      </c>
      <c r="T157">
        <v>67200</v>
      </c>
      <c r="U157">
        <v>88750</v>
      </c>
      <c r="V157" s="152">
        <v>43750</v>
      </c>
      <c r="W157">
        <v>57750</v>
      </c>
      <c r="X157">
        <v>70000</v>
      </c>
      <c r="Y157">
        <v>92400</v>
      </c>
      <c r="Z157" s="152">
        <v>43750</v>
      </c>
      <c r="AA157">
        <v>57750</v>
      </c>
      <c r="AB157">
        <v>70000</v>
      </c>
      <c r="AC157">
        <v>92400</v>
      </c>
    </row>
    <row r="158" spans="5:29" x14ac:dyDescent="0.25">
      <c r="E158" s="113" t="s">
        <v>159</v>
      </c>
      <c r="F158">
        <v>34450</v>
      </c>
      <c r="G158">
        <v>45500</v>
      </c>
      <c r="H158">
        <v>55100</v>
      </c>
      <c r="I158">
        <v>72750</v>
      </c>
      <c r="J158" s="153">
        <v>38500</v>
      </c>
      <c r="K158" s="146">
        <v>50850</v>
      </c>
      <c r="L158" s="146">
        <v>61600</v>
      </c>
      <c r="M158" s="146">
        <v>81300</v>
      </c>
      <c r="N158" s="152">
        <v>40750</v>
      </c>
      <c r="O158">
        <v>53800</v>
      </c>
      <c r="P158">
        <v>65200</v>
      </c>
      <c r="Q158">
        <v>86050</v>
      </c>
      <c r="R158" s="152">
        <v>41350</v>
      </c>
      <c r="S158">
        <v>54600</v>
      </c>
      <c r="T158">
        <v>66150</v>
      </c>
      <c r="U158">
        <v>87350</v>
      </c>
      <c r="V158" s="152">
        <v>42050</v>
      </c>
      <c r="W158">
        <v>55550</v>
      </c>
      <c r="X158">
        <v>67300</v>
      </c>
      <c r="Y158">
        <v>88850</v>
      </c>
      <c r="Z158" s="152">
        <v>42850</v>
      </c>
      <c r="AA158">
        <v>56600</v>
      </c>
      <c r="AB158">
        <v>68550</v>
      </c>
      <c r="AC158">
        <v>90500</v>
      </c>
    </row>
    <row r="159" spans="5:29" x14ac:dyDescent="0.25">
      <c r="E159" s="113" t="s">
        <v>160</v>
      </c>
      <c r="F159">
        <v>32550</v>
      </c>
      <c r="G159">
        <v>43000</v>
      </c>
      <c r="H159">
        <v>52100</v>
      </c>
      <c r="I159">
        <v>68750</v>
      </c>
      <c r="J159" s="153">
        <v>36400</v>
      </c>
      <c r="K159" s="146">
        <v>48050</v>
      </c>
      <c r="L159" s="146">
        <v>58250</v>
      </c>
      <c r="M159" s="146">
        <v>76900</v>
      </c>
      <c r="N159" s="152">
        <v>38550</v>
      </c>
      <c r="O159">
        <v>50900</v>
      </c>
      <c r="P159">
        <v>61700</v>
      </c>
      <c r="Q159">
        <v>81450</v>
      </c>
      <c r="R159" s="152">
        <v>41350</v>
      </c>
      <c r="S159">
        <v>54600</v>
      </c>
      <c r="T159">
        <v>66150</v>
      </c>
      <c r="U159">
        <v>87350</v>
      </c>
      <c r="V159" s="152">
        <v>42350</v>
      </c>
      <c r="W159">
        <v>55950</v>
      </c>
      <c r="X159">
        <v>67750</v>
      </c>
      <c r="Y159">
        <v>89450</v>
      </c>
      <c r="Z159" s="152">
        <v>42850</v>
      </c>
      <c r="AA159">
        <v>56600</v>
      </c>
      <c r="AB159">
        <v>68550</v>
      </c>
      <c r="AC159">
        <v>90500</v>
      </c>
    </row>
    <row r="160" spans="5:29" x14ac:dyDescent="0.25">
      <c r="E160" s="113" t="s">
        <v>161</v>
      </c>
      <c r="F160">
        <v>34050</v>
      </c>
      <c r="G160">
        <v>44950</v>
      </c>
      <c r="H160">
        <v>54500</v>
      </c>
      <c r="I160">
        <v>71950</v>
      </c>
      <c r="J160" s="153">
        <v>36700</v>
      </c>
      <c r="K160" s="146">
        <v>48450</v>
      </c>
      <c r="L160" s="146">
        <v>58700</v>
      </c>
      <c r="M160" s="146">
        <v>77500</v>
      </c>
      <c r="N160" s="152">
        <v>38850</v>
      </c>
      <c r="O160">
        <v>51300</v>
      </c>
      <c r="P160">
        <v>62150</v>
      </c>
      <c r="Q160">
        <v>82050</v>
      </c>
      <c r="R160" s="152">
        <v>41350</v>
      </c>
      <c r="S160">
        <v>54600</v>
      </c>
      <c r="T160">
        <v>66150</v>
      </c>
      <c r="U160">
        <v>87350</v>
      </c>
      <c r="V160" s="152">
        <v>42050</v>
      </c>
      <c r="W160">
        <v>55550</v>
      </c>
      <c r="X160">
        <v>67300</v>
      </c>
      <c r="Y160">
        <v>88850</v>
      </c>
      <c r="Z160" s="152">
        <v>42850</v>
      </c>
      <c r="AA160">
        <v>56600</v>
      </c>
      <c r="AB160">
        <v>68550</v>
      </c>
      <c r="AC160">
        <v>90500</v>
      </c>
    </row>
    <row r="161" spans="5:29" x14ac:dyDescent="0.25">
      <c r="E161" s="113" t="s">
        <v>162</v>
      </c>
      <c r="F161">
        <v>33150</v>
      </c>
      <c r="G161">
        <v>43800</v>
      </c>
      <c r="H161">
        <v>53050</v>
      </c>
      <c r="I161">
        <v>70050</v>
      </c>
      <c r="J161" s="153">
        <v>36550</v>
      </c>
      <c r="K161" s="146">
        <v>48250</v>
      </c>
      <c r="L161" s="146">
        <v>58500</v>
      </c>
      <c r="M161" s="146">
        <v>77200</v>
      </c>
      <c r="N161" s="152">
        <v>38700</v>
      </c>
      <c r="O161">
        <v>51100</v>
      </c>
      <c r="P161">
        <v>61900</v>
      </c>
      <c r="Q161">
        <v>81700</v>
      </c>
      <c r="R161" s="152">
        <v>41350</v>
      </c>
      <c r="S161">
        <v>54600</v>
      </c>
      <c r="T161">
        <v>66150</v>
      </c>
      <c r="U161">
        <v>87350</v>
      </c>
      <c r="V161" s="152">
        <v>42050</v>
      </c>
      <c r="W161">
        <v>55550</v>
      </c>
      <c r="X161">
        <v>67300</v>
      </c>
      <c r="Y161">
        <v>88850</v>
      </c>
      <c r="Z161" s="152">
        <v>42850</v>
      </c>
      <c r="AA161">
        <v>56600</v>
      </c>
      <c r="AB161">
        <v>68550</v>
      </c>
      <c r="AC161">
        <v>90500</v>
      </c>
    </row>
    <row r="162" spans="5:29" x14ac:dyDescent="0.25">
      <c r="E162" s="113" t="s">
        <v>163</v>
      </c>
      <c r="F162">
        <v>39700</v>
      </c>
      <c r="G162">
        <v>52450</v>
      </c>
      <c r="H162">
        <v>63500</v>
      </c>
      <c r="I162">
        <v>83800</v>
      </c>
      <c r="J162" s="153">
        <v>42550</v>
      </c>
      <c r="K162" s="146">
        <v>56200</v>
      </c>
      <c r="L162" s="146">
        <v>68100</v>
      </c>
      <c r="M162" s="146">
        <v>89900</v>
      </c>
      <c r="N162" s="152">
        <v>45050</v>
      </c>
      <c r="O162">
        <v>59500</v>
      </c>
      <c r="P162">
        <v>72100</v>
      </c>
      <c r="Q162">
        <v>95150</v>
      </c>
      <c r="R162" s="152">
        <v>45950</v>
      </c>
      <c r="S162">
        <v>60700</v>
      </c>
      <c r="T162">
        <v>73500</v>
      </c>
      <c r="U162">
        <v>97050</v>
      </c>
      <c r="V162" s="152">
        <v>45950</v>
      </c>
      <c r="W162">
        <v>60700</v>
      </c>
      <c r="X162">
        <v>73500</v>
      </c>
      <c r="Y162">
        <v>97050</v>
      </c>
      <c r="Z162" s="152">
        <v>49500</v>
      </c>
      <c r="AA162">
        <v>65300</v>
      </c>
      <c r="AB162">
        <v>79200</v>
      </c>
      <c r="AC162">
        <v>104550</v>
      </c>
    </row>
    <row r="163" spans="5:29" x14ac:dyDescent="0.25">
      <c r="E163" s="113" t="s">
        <v>164</v>
      </c>
      <c r="F163">
        <v>32550</v>
      </c>
      <c r="G163">
        <v>43000</v>
      </c>
      <c r="H163">
        <v>52100</v>
      </c>
      <c r="I163">
        <v>68750</v>
      </c>
      <c r="J163" s="153">
        <v>36400</v>
      </c>
      <c r="K163" s="146">
        <v>48050</v>
      </c>
      <c r="L163" s="146">
        <v>58250</v>
      </c>
      <c r="M163" s="146">
        <v>76900</v>
      </c>
      <c r="N163" s="152">
        <v>38550</v>
      </c>
      <c r="O163">
        <v>50900</v>
      </c>
      <c r="P163">
        <v>61700</v>
      </c>
      <c r="Q163">
        <v>81450</v>
      </c>
      <c r="R163" s="152">
        <v>42400</v>
      </c>
      <c r="S163">
        <v>55950</v>
      </c>
      <c r="T163">
        <v>67850</v>
      </c>
      <c r="U163">
        <v>89550</v>
      </c>
      <c r="V163" s="152">
        <v>44250</v>
      </c>
      <c r="W163">
        <v>58450</v>
      </c>
      <c r="X163">
        <v>70800</v>
      </c>
      <c r="Y163">
        <v>93500</v>
      </c>
      <c r="Z163" s="152">
        <v>44250</v>
      </c>
      <c r="AA163">
        <v>58450</v>
      </c>
      <c r="AB163">
        <v>70800</v>
      </c>
      <c r="AC163">
        <v>93500</v>
      </c>
    </row>
    <row r="164" spans="5:29" x14ac:dyDescent="0.25">
      <c r="E164" s="113" t="s">
        <v>165</v>
      </c>
      <c r="F164">
        <v>34250</v>
      </c>
      <c r="G164">
        <v>45250</v>
      </c>
      <c r="H164">
        <v>54800</v>
      </c>
      <c r="I164">
        <v>72350</v>
      </c>
      <c r="J164" s="153">
        <v>37150</v>
      </c>
      <c r="K164" s="146">
        <v>49050</v>
      </c>
      <c r="L164" s="146">
        <v>59450</v>
      </c>
      <c r="M164" s="146">
        <v>78450</v>
      </c>
      <c r="N164" s="152">
        <v>39300</v>
      </c>
      <c r="O164">
        <v>51900</v>
      </c>
      <c r="P164">
        <v>62900</v>
      </c>
      <c r="Q164">
        <v>83050</v>
      </c>
      <c r="R164" s="152">
        <v>41350</v>
      </c>
      <c r="S164">
        <v>54600</v>
      </c>
      <c r="T164">
        <v>66150</v>
      </c>
      <c r="U164">
        <v>87350</v>
      </c>
      <c r="V164" s="152">
        <v>42050</v>
      </c>
      <c r="W164">
        <v>55550</v>
      </c>
      <c r="X164">
        <v>67300</v>
      </c>
      <c r="Y164">
        <v>88850</v>
      </c>
      <c r="Z164" s="152">
        <v>42850</v>
      </c>
      <c r="AA164">
        <v>56600</v>
      </c>
      <c r="AB164">
        <v>68550</v>
      </c>
      <c r="AC164">
        <v>90500</v>
      </c>
    </row>
    <row r="165" spans="5:29" x14ac:dyDescent="0.25">
      <c r="E165" s="113" t="s">
        <v>166</v>
      </c>
      <c r="F165">
        <v>33300</v>
      </c>
      <c r="G165">
        <v>44000</v>
      </c>
      <c r="H165">
        <v>53300</v>
      </c>
      <c r="I165">
        <v>70350</v>
      </c>
      <c r="J165" s="153">
        <v>36700</v>
      </c>
      <c r="K165" s="146">
        <v>48450</v>
      </c>
      <c r="L165" s="146">
        <v>58700</v>
      </c>
      <c r="M165" s="146">
        <v>77500</v>
      </c>
      <c r="N165" s="152">
        <v>38850</v>
      </c>
      <c r="O165">
        <v>51300</v>
      </c>
      <c r="P165">
        <v>62150</v>
      </c>
      <c r="Q165">
        <v>82050</v>
      </c>
      <c r="R165" s="152">
        <v>41350</v>
      </c>
      <c r="S165">
        <v>54600</v>
      </c>
      <c r="T165">
        <v>66150</v>
      </c>
      <c r="U165">
        <v>87350</v>
      </c>
      <c r="V165" s="152">
        <v>42050</v>
      </c>
      <c r="W165">
        <v>55550</v>
      </c>
      <c r="X165">
        <v>67300</v>
      </c>
      <c r="Y165">
        <v>88850</v>
      </c>
      <c r="Z165" s="152">
        <v>42850</v>
      </c>
      <c r="AA165">
        <v>56600</v>
      </c>
      <c r="AB165">
        <v>68550</v>
      </c>
      <c r="AC165">
        <v>90500</v>
      </c>
    </row>
    <row r="166" spans="5:29" x14ac:dyDescent="0.25">
      <c r="E166" s="113" t="s">
        <v>167</v>
      </c>
      <c r="F166">
        <v>35100</v>
      </c>
      <c r="G166">
        <v>46350</v>
      </c>
      <c r="H166">
        <v>56150</v>
      </c>
      <c r="I166">
        <v>74100</v>
      </c>
      <c r="J166" s="153">
        <v>39250</v>
      </c>
      <c r="K166" s="146">
        <v>51850</v>
      </c>
      <c r="L166" s="146">
        <v>62800</v>
      </c>
      <c r="M166" s="146">
        <v>82900</v>
      </c>
      <c r="N166" s="152">
        <v>41200</v>
      </c>
      <c r="O166">
        <v>54400</v>
      </c>
      <c r="P166">
        <v>65900</v>
      </c>
      <c r="Q166">
        <v>87000</v>
      </c>
      <c r="R166" s="152">
        <v>42600</v>
      </c>
      <c r="S166">
        <v>56250</v>
      </c>
      <c r="T166">
        <v>68150</v>
      </c>
      <c r="U166">
        <v>90000</v>
      </c>
      <c r="V166" s="152">
        <v>45950</v>
      </c>
      <c r="W166">
        <v>60700</v>
      </c>
      <c r="X166">
        <v>73500</v>
      </c>
      <c r="Y166">
        <v>97050</v>
      </c>
      <c r="Z166" s="152">
        <v>45950</v>
      </c>
      <c r="AA166">
        <v>60700</v>
      </c>
      <c r="AB166">
        <v>73500</v>
      </c>
      <c r="AC166">
        <v>97050</v>
      </c>
    </row>
    <row r="167" spans="5:29" x14ac:dyDescent="0.25">
      <c r="E167" s="113" t="s">
        <v>168</v>
      </c>
      <c r="F167">
        <v>37200</v>
      </c>
      <c r="G167">
        <v>49150</v>
      </c>
      <c r="H167">
        <v>59500</v>
      </c>
      <c r="I167">
        <v>78550</v>
      </c>
      <c r="J167" s="153">
        <v>41600</v>
      </c>
      <c r="K167" s="146">
        <v>54950</v>
      </c>
      <c r="L167" s="146">
        <v>66550</v>
      </c>
      <c r="M167" s="146">
        <v>87850</v>
      </c>
      <c r="N167" s="152">
        <v>41600</v>
      </c>
      <c r="O167">
        <v>54950</v>
      </c>
      <c r="P167">
        <v>66550</v>
      </c>
      <c r="Q167">
        <v>87850</v>
      </c>
      <c r="R167" s="152">
        <v>41600</v>
      </c>
      <c r="S167">
        <v>54950</v>
      </c>
      <c r="T167">
        <v>66550</v>
      </c>
      <c r="U167">
        <v>87850</v>
      </c>
      <c r="V167" s="152">
        <v>42050</v>
      </c>
      <c r="W167">
        <v>55550</v>
      </c>
      <c r="X167">
        <v>67300</v>
      </c>
      <c r="Y167">
        <v>88850</v>
      </c>
      <c r="Z167" s="152">
        <v>42850</v>
      </c>
      <c r="AA167">
        <v>56600</v>
      </c>
      <c r="AB167">
        <v>68550</v>
      </c>
      <c r="AC167">
        <v>90500</v>
      </c>
    </row>
    <row r="168" spans="5:29" x14ac:dyDescent="0.25">
      <c r="E168" s="113" t="s">
        <v>169</v>
      </c>
      <c r="F168">
        <v>37900</v>
      </c>
      <c r="G168">
        <v>50050</v>
      </c>
      <c r="H168">
        <v>60650</v>
      </c>
      <c r="I168">
        <v>80050</v>
      </c>
      <c r="J168" s="153">
        <v>42400</v>
      </c>
      <c r="K168" s="146">
        <v>56000</v>
      </c>
      <c r="L168" s="146">
        <v>67850</v>
      </c>
      <c r="M168" s="146">
        <v>89550</v>
      </c>
      <c r="N168" s="152">
        <v>42550</v>
      </c>
      <c r="O168">
        <v>56200</v>
      </c>
      <c r="P168">
        <v>68100</v>
      </c>
      <c r="Q168">
        <v>89900</v>
      </c>
      <c r="R168" s="152">
        <v>45750</v>
      </c>
      <c r="S168">
        <v>60400</v>
      </c>
      <c r="T168">
        <v>73200</v>
      </c>
      <c r="U168">
        <v>96650</v>
      </c>
      <c r="V168" s="152">
        <v>46900</v>
      </c>
      <c r="W168">
        <v>61950</v>
      </c>
      <c r="X168">
        <v>75050</v>
      </c>
      <c r="Y168">
        <v>99100</v>
      </c>
      <c r="Z168" s="152">
        <v>48250</v>
      </c>
      <c r="AA168">
        <v>63700</v>
      </c>
      <c r="AB168">
        <v>77200</v>
      </c>
      <c r="AC168">
        <v>101950</v>
      </c>
    </row>
    <row r="169" spans="5:29" x14ac:dyDescent="0.25">
      <c r="E169" s="113" t="s">
        <v>170</v>
      </c>
      <c r="F169">
        <v>32550</v>
      </c>
      <c r="G169">
        <v>43000</v>
      </c>
      <c r="H169">
        <v>52100</v>
      </c>
      <c r="I169">
        <v>68750</v>
      </c>
      <c r="J169" s="153">
        <v>36400</v>
      </c>
      <c r="K169" s="146">
        <v>48050</v>
      </c>
      <c r="L169" s="146">
        <v>58250</v>
      </c>
      <c r="M169" s="146">
        <v>76900</v>
      </c>
      <c r="N169" s="152">
        <v>38550</v>
      </c>
      <c r="O169">
        <v>50900</v>
      </c>
      <c r="P169">
        <v>61700</v>
      </c>
      <c r="Q169">
        <v>81450</v>
      </c>
      <c r="R169" s="152">
        <v>41350</v>
      </c>
      <c r="S169">
        <v>54600</v>
      </c>
      <c r="T169">
        <v>66150</v>
      </c>
      <c r="U169">
        <v>87350</v>
      </c>
      <c r="V169" s="152">
        <v>42050</v>
      </c>
      <c r="W169">
        <v>55550</v>
      </c>
      <c r="X169">
        <v>67300</v>
      </c>
      <c r="Y169">
        <v>88850</v>
      </c>
      <c r="Z169" s="152">
        <v>42850</v>
      </c>
      <c r="AA169">
        <v>56600</v>
      </c>
      <c r="AB169">
        <v>68550</v>
      </c>
      <c r="AC169">
        <v>90500</v>
      </c>
    </row>
    <row r="170" spans="5:29" x14ac:dyDescent="0.25">
      <c r="E170" s="113" t="s">
        <v>171</v>
      </c>
      <c r="F170">
        <v>38850</v>
      </c>
      <c r="G170">
        <v>51300</v>
      </c>
      <c r="H170">
        <v>62150</v>
      </c>
      <c r="I170">
        <v>82050</v>
      </c>
      <c r="J170" s="153">
        <v>41350</v>
      </c>
      <c r="K170" s="146">
        <v>54600</v>
      </c>
      <c r="L170" s="146">
        <v>66150</v>
      </c>
      <c r="M170" s="146">
        <v>87300</v>
      </c>
      <c r="N170" s="152">
        <v>43550</v>
      </c>
      <c r="O170">
        <v>57500</v>
      </c>
      <c r="P170">
        <v>69700</v>
      </c>
      <c r="Q170">
        <v>92000</v>
      </c>
      <c r="R170" s="152">
        <v>43650</v>
      </c>
      <c r="S170">
        <v>57650</v>
      </c>
      <c r="T170">
        <v>69850</v>
      </c>
      <c r="U170">
        <v>92250</v>
      </c>
      <c r="V170" s="152">
        <v>47650</v>
      </c>
      <c r="W170">
        <v>62900</v>
      </c>
      <c r="X170">
        <v>76250</v>
      </c>
      <c r="Y170">
        <v>100650</v>
      </c>
      <c r="Z170" s="152">
        <v>49400</v>
      </c>
      <c r="AA170">
        <v>65250</v>
      </c>
      <c r="AB170">
        <v>79050</v>
      </c>
      <c r="AC170">
        <v>104350</v>
      </c>
    </row>
    <row r="171" spans="5:29" x14ac:dyDescent="0.25">
      <c r="E171" s="113" t="s">
        <v>172</v>
      </c>
      <c r="F171">
        <v>36600</v>
      </c>
      <c r="G171">
        <v>48350</v>
      </c>
      <c r="H171">
        <v>58550</v>
      </c>
      <c r="I171">
        <v>77300</v>
      </c>
      <c r="J171" s="153">
        <v>40700</v>
      </c>
      <c r="K171" s="146">
        <v>53750</v>
      </c>
      <c r="L171" s="146">
        <v>65100</v>
      </c>
      <c r="M171" s="146">
        <v>85950</v>
      </c>
      <c r="N171" s="152">
        <v>43100</v>
      </c>
      <c r="O171">
        <v>56900</v>
      </c>
      <c r="P171">
        <v>68950</v>
      </c>
      <c r="Q171">
        <v>91000</v>
      </c>
      <c r="R171" s="152">
        <v>47400</v>
      </c>
      <c r="S171">
        <v>62550</v>
      </c>
      <c r="T171">
        <v>75800</v>
      </c>
      <c r="U171">
        <v>100100</v>
      </c>
      <c r="V171" s="152">
        <v>51750</v>
      </c>
      <c r="W171">
        <v>68300</v>
      </c>
      <c r="X171">
        <v>82750</v>
      </c>
      <c r="Y171">
        <v>109250</v>
      </c>
      <c r="Z171" s="152">
        <v>51750</v>
      </c>
      <c r="AA171">
        <v>68300</v>
      </c>
      <c r="AB171">
        <v>82800</v>
      </c>
      <c r="AC171">
        <v>109300</v>
      </c>
    </row>
    <row r="172" spans="5:29" x14ac:dyDescent="0.25">
      <c r="E172" s="113" t="s">
        <v>173</v>
      </c>
      <c r="F172">
        <v>32550</v>
      </c>
      <c r="G172">
        <v>43000</v>
      </c>
      <c r="H172">
        <v>52100</v>
      </c>
      <c r="I172">
        <v>68750</v>
      </c>
      <c r="J172" s="153">
        <v>36400</v>
      </c>
      <c r="K172" s="146">
        <v>48050</v>
      </c>
      <c r="L172" s="146">
        <v>58250</v>
      </c>
      <c r="M172" s="146">
        <v>76900</v>
      </c>
      <c r="N172" s="152">
        <v>38550</v>
      </c>
      <c r="O172">
        <v>50900</v>
      </c>
      <c r="P172">
        <v>61700</v>
      </c>
      <c r="Q172">
        <v>81450</v>
      </c>
      <c r="R172" s="152">
        <v>41350</v>
      </c>
      <c r="S172">
        <v>54600</v>
      </c>
      <c r="T172">
        <v>66150</v>
      </c>
      <c r="U172">
        <v>87350</v>
      </c>
      <c r="V172" s="152">
        <v>42050</v>
      </c>
      <c r="W172">
        <v>55550</v>
      </c>
      <c r="X172">
        <v>67300</v>
      </c>
      <c r="Y172">
        <v>88850</v>
      </c>
      <c r="Z172" s="152">
        <v>42850</v>
      </c>
      <c r="AA172">
        <v>56600</v>
      </c>
      <c r="AB172">
        <v>68550</v>
      </c>
      <c r="AC172">
        <v>90500</v>
      </c>
    </row>
    <row r="173" spans="5:29" x14ac:dyDescent="0.25">
      <c r="E173" s="113" t="s">
        <v>174</v>
      </c>
      <c r="F173">
        <v>32550</v>
      </c>
      <c r="G173">
        <v>43000</v>
      </c>
      <c r="H173">
        <v>52100</v>
      </c>
      <c r="I173">
        <v>68750</v>
      </c>
      <c r="J173" s="153">
        <v>36400</v>
      </c>
      <c r="K173" s="146">
        <v>48050</v>
      </c>
      <c r="L173" s="146">
        <v>58250</v>
      </c>
      <c r="M173" s="146">
        <v>76900</v>
      </c>
      <c r="N173" s="152">
        <v>38550</v>
      </c>
      <c r="O173">
        <v>50900</v>
      </c>
      <c r="P173">
        <v>61700</v>
      </c>
      <c r="Q173">
        <v>81450</v>
      </c>
      <c r="R173" s="152">
        <v>41350</v>
      </c>
      <c r="S173">
        <v>54600</v>
      </c>
      <c r="T173">
        <v>66150</v>
      </c>
      <c r="U173">
        <v>87350</v>
      </c>
      <c r="V173" s="152">
        <v>45150</v>
      </c>
      <c r="W173">
        <v>59600</v>
      </c>
      <c r="X173">
        <v>72250</v>
      </c>
      <c r="Y173">
        <v>95400</v>
      </c>
      <c r="Z173" s="152">
        <v>47850</v>
      </c>
      <c r="AA173">
        <v>63200</v>
      </c>
      <c r="AB173">
        <v>76550</v>
      </c>
      <c r="AC173">
        <v>101050</v>
      </c>
    </row>
    <row r="174" spans="5:29" x14ac:dyDescent="0.25">
      <c r="E174" s="113" t="s">
        <v>175</v>
      </c>
      <c r="F174">
        <v>33550</v>
      </c>
      <c r="G174">
        <v>44300</v>
      </c>
      <c r="H174">
        <v>53700</v>
      </c>
      <c r="I174">
        <v>70900</v>
      </c>
      <c r="J174" s="153">
        <v>36700</v>
      </c>
      <c r="K174" s="146">
        <v>48450</v>
      </c>
      <c r="L174" s="146">
        <v>58700</v>
      </c>
      <c r="M174" s="146">
        <v>77500</v>
      </c>
      <c r="N174" s="152">
        <v>38850</v>
      </c>
      <c r="O174">
        <v>51300</v>
      </c>
      <c r="P174">
        <v>62150</v>
      </c>
      <c r="Q174">
        <v>82050</v>
      </c>
      <c r="R174" s="152">
        <v>42400</v>
      </c>
      <c r="S174">
        <v>56000</v>
      </c>
      <c r="T174">
        <v>67850</v>
      </c>
      <c r="U174">
        <v>89600</v>
      </c>
      <c r="V174" s="152">
        <v>45000</v>
      </c>
      <c r="W174">
        <v>59400</v>
      </c>
      <c r="X174">
        <v>72000</v>
      </c>
      <c r="Y174">
        <v>95050</v>
      </c>
      <c r="Z174" s="152">
        <v>45000</v>
      </c>
      <c r="AA174">
        <v>59400</v>
      </c>
      <c r="AB174">
        <v>72000</v>
      </c>
      <c r="AC174">
        <v>95050</v>
      </c>
    </row>
    <row r="175" spans="5:29" x14ac:dyDescent="0.25">
      <c r="E175" s="113" t="s">
        <v>176</v>
      </c>
      <c r="F175">
        <v>32550</v>
      </c>
      <c r="G175">
        <v>43000</v>
      </c>
      <c r="H175">
        <v>52100</v>
      </c>
      <c r="I175">
        <v>68750</v>
      </c>
      <c r="J175" s="153">
        <v>36400</v>
      </c>
      <c r="K175" s="146">
        <v>48050</v>
      </c>
      <c r="L175" s="146">
        <v>58250</v>
      </c>
      <c r="M175" s="146">
        <v>76900</v>
      </c>
      <c r="N175" s="152">
        <v>38550</v>
      </c>
      <c r="O175">
        <v>50900</v>
      </c>
      <c r="P175">
        <v>61700</v>
      </c>
      <c r="Q175">
        <v>81450</v>
      </c>
      <c r="R175" s="152">
        <v>41350</v>
      </c>
      <c r="S175">
        <v>54600</v>
      </c>
      <c r="T175">
        <v>66150</v>
      </c>
      <c r="U175">
        <v>87350</v>
      </c>
      <c r="V175" s="152">
        <v>42050</v>
      </c>
      <c r="W175">
        <v>55550</v>
      </c>
      <c r="X175">
        <v>67300</v>
      </c>
      <c r="Y175">
        <v>88850</v>
      </c>
      <c r="Z175" s="152">
        <v>42850</v>
      </c>
      <c r="AA175">
        <v>56600</v>
      </c>
      <c r="AB175">
        <v>68550</v>
      </c>
      <c r="AC175">
        <v>90500</v>
      </c>
    </row>
    <row r="176" spans="5:29" x14ac:dyDescent="0.25">
      <c r="E176" s="113" t="s">
        <v>177</v>
      </c>
      <c r="F176">
        <v>34750</v>
      </c>
      <c r="G176">
        <v>45900</v>
      </c>
      <c r="H176">
        <v>55600</v>
      </c>
      <c r="I176">
        <v>73400</v>
      </c>
      <c r="J176" s="153">
        <v>36700</v>
      </c>
      <c r="K176" s="146">
        <v>48450</v>
      </c>
      <c r="L176" s="146">
        <v>58700</v>
      </c>
      <c r="M176" s="146">
        <v>77500</v>
      </c>
      <c r="N176" s="152">
        <v>38850</v>
      </c>
      <c r="O176">
        <v>51300</v>
      </c>
      <c r="P176">
        <v>62150</v>
      </c>
      <c r="Q176">
        <v>82050</v>
      </c>
      <c r="R176" s="152">
        <v>41650</v>
      </c>
      <c r="S176">
        <v>55000</v>
      </c>
      <c r="T176">
        <v>66650</v>
      </c>
      <c r="U176">
        <v>88000</v>
      </c>
      <c r="V176" s="152">
        <v>42050</v>
      </c>
      <c r="W176">
        <v>55550</v>
      </c>
      <c r="X176">
        <v>67300</v>
      </c>
      <c r="Y176">
        <v>88850</v>
      </c>
      <c r="Z176" s="152">
        <v>42850</v>
      </c>
      <c r="AA176">
        <v>56600</v>
      </c>
      <c r="AB176">
        <v>68550</v>
      </c>
      <c r="AC176">
        <v>90500</v>
      </c>
    </row>
    <row r="177" spans="5:29" x14ac:dyDescent="0.25">
      <c r="E177" s="113" t="s">
        <v>178</v>
      </c>
      <c r="F177">
        <v>36550</v>
      </c>
      <c r="G177">
        <v>48250</v>
      </c>
      <c r="H177">
        <v>58500</v>
      </c>
      <c r="I177">
        <v>77200</v>
      </c>
      <c r="J177" s="153">
        <v>38550</v>
      </c>
      <c r="K177" s="146">
        <v>50900</v>
      </c>
      <c r="L177" s="146">
        <v>61700</v>
      </c>
      <c r="M177" s="146">
        <v>81450</v>
      </c>
      <c r="N177" s="152">
        <v>40800</v>
      </c>
      <c r="O177">
        <v>53900</v>
      </c>
      <c r="P177">
        <v>65300</v>
      </c>
      <c r="Q177">
        <v>86200</v>
      </c>
      <c r="R177" s="152">
        <v>43900</v>
      </c>
      <c r="S177">
        <v>57950</v>
      </c>
      <c r="T177">
        <v>70250</v>
      </c>
      <c r="U177">
        <v>92750</v>
      </c>
      <c r="V177" s="152">
        <v>44500</v>
      </c>
      <c r="W177">
        <v>58750</v>
      </c>
      <c r="X177">
        <v>71200</v>
      </c>
      <c r="Y177">
        <v>94000</v>
      </c>
      <c r="Z177" s="152">
        <v>45550</v>
      </c>
      <c r="AA177">
        <v>60150</v>
      </c>
      <c r="AB177">
        <v>72900</v>
      </c>
      <c r="AC177">
        <v>96250</v>
      </c>
    </row>
    <row r="178" spans="5:29" x14ac:dyDescent="0.25">
      <c r="E178" s="113" t="s">
        <v>179</v>
      </c>
      <c r="F178">
        <v>37250</v>
      </c>
      <c r="G178">
        <v>49200</v>
      </c>
      <c r="H178">
        <v>59600</v>
      </c>
      <c r="I178">
        <v>78650</v>
      </c>
      <c r="J178" s="153">
        <v>39900</v>
      </c>
      <c r="K178" s="146">
        <v>52700</v>
      </c>
      <c r="L178" s="146">
        <v>63850</v>
      </c>
      <c r="M178" s="146">
        <v>84300</v>
      </c>
      <c r="N178" s="152">
        <v>42250</v>
      </c>
      <c r="O178">
        <v>55800</v>
      </c>
      <c r="P178">
        <v>67600</v>
      </c>
      <c r="Q178">
        <v>89250</v>
      </c>
      <c r="R178" s="152">
        <v>46450</v>
      </c>
      <c r="S178">
        <v>61350</v>
      </c>
      <c r="T178">
        <v>74300</v>
      </c>
      <c r="U178">
        <v>98100</v>
      </c>
      <c r="V178" s="152">
        <v>50700</v>
      </c>
      <c r="W178">
        <v>66950</v>
      </c>
      <c r="X178">
        <v>81100</v>
      </c>
      <c r="Y178">
        <v>107100</v>
      </c>
      <c r="Z178" s="152">
        <v>51850</v>
      </c>
      <c r="AA178">
        <v>68450</v>
      </c>
      <c r="AB178">
        <v>82950</v>
      </c>
      <c r="AC178">
        <v>109500</v>
      </c>
    </row>
    <row r="179" spans="5:29" x14ac:dyDescent="0.25">
      <c r="E179" s="113" t="s">
        <v>180</v>
      </c>
      <c r="F179">
        <v>36900</v>
      </c>
      <c r="G179">
        <v>48750</v>
      </c>
      <c r="H179">
        <v>59050</v>
      </c>
      <c r="I179">
        <v>77950</v>
      </c>
      <c r="J179" s="153">
        <v>41200</v>
      </c>
      <c r="K179" s="146">
        <v>54400</v>
      </c>
      <c r="L179" s="146">
        <v>65900</v>
      </c>
      <c r="M179" s="146">
        <v>87000</v>
      </c>
      <c r="N179" s="152">
        <v>43600</v>
      </c>
      <c r="O179">
        <v>57600</v>
      </c>
      <c r="P179">
        <v>69750</v>
      </c>
      <c r="Q179">
        <v>92050</v>
      </c>
      <c r="R179" s="152">
        <v>47550</v>
      </c>
      <c r="S179">
        <v>62800</v>
      </c>
      <c r="T179">
        <v>76100</v>
      </c>
      <c r="U179">
        <v>100500</v>
      </c>
      <c r="V179" s="152">
        <v>49750</v>
      </c>
      <c r="W179">
        <v>65700</v>
      </c>
      <c r="X179">
        <v>79600</v>
      </c>
      <c r="Y179">
        <v>105100</v>
      </c>
      <c r="Z179" s="152">
        <v>49750</v>
      </c>
      <c r="AA179">
        <v>65700</v>
      </c>
      <c r="AB179">
        <v>79600</v>
      </c>
      <c r="AC179">
        <v>105100</v>
      </c>
    </row>
    <row r="180" spans="5:29" x14ac:dyDescent="0.25">
      <c r="E180" s="113" t="s">
        <v>181</v>
      </c>
      <c r="F180">
        <v>38850</v>
      </c>
      <c r="G180">
        <v>51300</v>
      </c>
      <c r="H180">
        <v>62150</v>
      </c>
      <c r="I180">
        <v>82050</v>
      </c>
      <c r="J180" s="153">
        <v>41350</v>
      </c>
      <c r="K180" s="146">
        <v>54600</v>
      </c>
      <c r="L180" s="146">
        <v>66150</v>
      </c>
      <c r="M180" s="146">
        <v>87300</v>
      </c>
      <c r="N180" s="152">
        <v>43550</v>
      </c>
      <c r="O180">
        <v>57500</v>
      </c>
      <c r="P180">
        <v>69700</v>
      </c>
      <c r="Q180">
        <v>92000</v>
      </c>
      <c r="R180" s="152">
        <v>43650</v>
      </c>
      <c r="S180">
        <v>57650</v>
      </c>
      <c r="T180">
        <v>69850</v>
      </c>
      <c r="U180">
        <v>92250</v>
      </c>
      <c r="V180" s="152">
        <v>47650</v>
      </c>
      <c r="W180">
        <v>62900</v>
      </c>
      <c r="X180">
        <v>76250</v>
      </c>
      <c r="Y180">
        <v>100650</v>
      </c>
      <c r="Z180" s="152">
        <v>49400</v>
      </c>
      <c r="AA180">
        <v>65250</v>
      </c>
      <c r="AB180">
        <v>79050</v>
      </c>
      <c r="AC180">
        <v>104350</v>
      </c>
    </row>
    <row r="181" spans="5:29" x14ac:dyDescent="0.25">
      <c r="E181" s="113" t="s">
        <v>182</v>
      </c>
      <c r="F181">
        <v>43700</v>
      </c>
      <c r="G181">
        <v>57700</v>
      </c>
      <c r="H181">
        <v>69900</v>
      </c>
      <c r="I181">
        <v>92250</v>
      </c>
      <c r="J181" s="153">
        <v>44000</v>
      </c>
      <c r="K181" s="146">
        <v>58100</v>
      </c>
      <c r="L181" s="146">
        <v>70400</v>
      </c>
      <c r="M181" s="146">
        <v>92950</v>
      </c>
      <c r="N181" s="152">
        <v>46600</v>
      </c>
      <c r="O181">
        <v>61550</v>
      </c>
      <c r="P181">
        <v>74550</v>
      </c>
      <c r="Q181">
        <v>98400</v>
      </c>
      <c r="R181" s="152">
        <v>46600</v>
      </c>
      <c r="S181">
        <v>61550</v>
      </c>
      <c r="T181">
        <v>74550</v>
      </c>
      <c r="U181">
        <v>98450</v>
      </c>
      <c r="V181" s="152">
        <v>46600</v>
      </c>
      <c r="W181">
        <v>61550</v>
      </c>
      <c r="X181">
        <v>74550</v>
      </c>
      <c r="Y181">
        <v>98450</v>
      </c>
      <c r="Z181" s="152">
        <v>46800</v>
      </c>
      <c r="AA181">
        <v>61800</v>
      </c>
      <c r="AB181">
        <v>74900</v>
      </c>
      <c r="AC181">
        <v>98900</v>
      </c>
    </row>
    <row r="182" spans="5:29" x14ac:dyDescent="0.25">
      <c r="E182" s="113" t="s">
        <v>183</v>
      </c>
      <c r="F182">
        <v>32550</v>
      </c>
      <c r="G182">
        <v>43000</v>
      </c>
      <c r="H182">
        <v>52100</v>
      </c>
      <c r="I182">
        <v>68750</v>
      </c>
      <c r="J182" s="153">
        <v>36400</v>
      </c>
      <c r="K182" s="146">
        <v>48050</v>
      </c>
      <c r="L182" s="146">
        <v>58250</v>
      </c>
      <c r="M182" s="146">
        <v>76900</v>
      </c>
      <c r="N182" s="152">
        <v>38550</v>
      </c>
      <c r="O182">
        <v>50900</v>
      </c>
      <c r="P182">
        <v>61700</v>
      </c>
      <c r="Q182">
        <v>81450</v>
      </c>
      <c r="R182" s="152">
        <v>41350</v>
      </c>
      <c r="S182">
        <v>54600</v>
      </c>
      <c r="T182">
        <v>66150</v>
      </c>
      <c r="U182">
        <v>87350</v>
      </c>
      <c r="V182" s="152">
        <v>42800</v>
      </c>
      <c r="W182">
        <v>56500</v>
      </c>
      <c r="X182">
        <v>68500</v>
      </c>
      <c r="Y182">
        <v>90450</v>
      </c>
      <c r="Z182" s="152">
        <v>43850</v>
      </c>
      <c r="AA182">
        <v>57900</v>
      </c>
      <c r="AB182">
        <v>70150</v>
      </c>
      <c r="AC182">
        <v>92600</v>
      </c>
    </row>
    <row r="183" spans="5:29" x14ac:dyDescent="0.25">
      <c r="E183" s="113" t="s">
        <v>184</v>
      </c>
      <c r="F183">
        <v>34050</v>
      </c>
      <c r="G183">
        <v>44950</v>
      </c>
      <c r="H183">
        <v>54500</v>
      </c>
      <c r="I183">
        <v>71950</v>
      </c>
      <c r="J183" s="153">
        <v>36700</v>
      </c>
      <c r="K183" s="146">
        <v>48450</v>
      </c>
      <c r="L183" s="146">
        <v>58700</v>
      </c>
      <c r="M183" s="146">
        <v>77500</v>
      </c>
      <c r="N183" s="152">
        <v>38850</v>
      </c>
      <c r="O183">
        <v>51300</v>
      </c>
      <c r="P183">
        <v>62150</v>
      </c>
      <c r="Q183">
        <v>82050</v>
      </c>
      <c r="R183" s="152">
        <v>42700</v>
      </c>
      <c r="S183">
        <v>56400</v>
      </c>
      <c r="T183">
        <v>68300</v>
      </c>
      <c r="U183">
        <v>90200</v>
      </c>
      <c r="V183" s="152">
        <v>46600</v>
      </c>
      <c r="W183">
        <v>61550</v>
      </c>
      <c r="X183">
        <v>74550</v>
      </c>
      <c r="Y183">
        <v>98450</v>
      </c>
      <c r="Z183" s="152">
        <v>49100</v>
      </c>
      <c r="AA183">
        <v>64850</v>
      </c>
      <c r="AB183">
        <v>78550</v>
      </c>
      <c r="AC183">
        <v>103700</v>
      </c>
    </row>
    <row r="184" spans="5:29" x14ac:dyDescent="0.25">
      <c r="E184" s="113" t="s">
        <v>185</v>
      </c>
      <c r="F184">
        <v>32550</v>
      </c>
      <c r="G184">
        <v>43000</v>
      </c>
      <c r="H184">
        <v>52100</v>
      </c>
      <c r="I184">
        <v>68750</v>
      </c>
      <c r="J184" s="153">
        <v>36400</v>
      </c>
      <c r="K184" s="146">
        <v>48050</v>
      </c>
      <c r="L184" s="146">
        <v>58250</v>
      </c>
      <c r="M184" s="146">
        <v>76900</v>
      </c>
      <c r="N184" s="152">
        <v>38550</v>
      </c>
      <c r="O184">
        <v>50900</v>
      </c>
      <c r="P184">
        <v>61700</v>
      </c>
      <c r="Q184">
        <v>81450</v>
      </c>
      <c r="R184" s="152">
        <v>41350</v>
      </c>
      <c r="S184">
        <v>54600</v>
      </c>
      <c r="T184">
        <v>66150</v>
      </c>
      <c r="U184">
        <v>87350</v>
      </c>
      <c r="V184" s="152">
        <v>42050</v>
      </c>
      <c r="W184">
        <v>55550</v>
      </c>
      <c r="X184">
        <v>67300</v>
      </c>
      <c r="Y184">
        <v>88850</v>
      </c>
      <c r="Z184" s="152">
        <v>42850</v>
      </c>
      <c r="AA184">
        <v>56600</v>
      </c>
      <c r="AB184">
        <v>68550</v>
      </c>
      <c r="AC184">
        <v>90500</v>
      </c>
    </row>
    <row r="185" spans="5:29" x14ac:dyDescent="0.25">
      <c r="E185" s="113" t="s">
        <v>186</v>
      </c>
      <c r="F185">
        <v>32550</v>
      </c>
      <c r="G185">
        <v>43000</v>
      </c>
      <c r="H185">
        <v>52100</v>
      </c>
      <c r="I185">
        <v>68750</v>
      </c>
      <c r="J185" s="153">
        <v>36400</v>
      </c>
      <c r="K185" s="146">
        <v>48050</v>
      </c>
      <c r="L185" s="146">
        <v>58250</v>
      </c>
      <c r="M185" s="146">
        <v>76900</v>
      </c>
      <c r="N185" s="152">
        <v>38550</v>
      </c>
      <c r="O185">
        <v>50900</v>
      </c>
      <c r="P185">
        <v>61700</v>
      </c>
      <c r="Q185">
        <v>81450</v>
      </c>
      <c r="R185" s="152">
        <v>41350</v>
      </c>
      <c r="S185">
        <v>54600</v>
      </c>
      <c r="T185">
        <v>66150</v>
      </c>
      <c r="U185">
        <v>87350</v>
      </c>
      <c r="V185" s="152">
        <v>42050</v>
      </c>
      <c r="W185">
        <v>55550</v>
      </c>
      <c r="X185">
        <v>67300</v>
      </c>
      <c r="Y185">
        <v>88850</v>
      </c>
      <c r="Z185" s="152">
        <v>42850</v>
      </c>
      <c r="AA185">
        <v>56600</v>
      </c>
      <c r="AB185">
        <v>68550</v>
      </c>
      <c r="AC185">
        <v>90500</v>
      </c>
    </row>
    <row r="186" spans="5:29" x14ac:dyDescent="0.25">
      <c r="E186" s="113" t="s">
        <v>187</v>
      </c>
      <c r="F186">
        <v>43300</v>
      </c>
      <c r="G186">
        <v>57200</v>
      </c>
      <c r="H186">
        <v>69300</v>
      </c>
      <c r="I186">
        <v>91500</v>
      </c>
      <c r="J186" s="153">
        <v>48400</v>
      </c>
      <c r="K186" s="146">
        <v>63900</v>
      </c>
      <c r="L186" s="146">
        <v>77450</v>
      </c>
      <c r="M186" s="146">
        <v>102250</v>
      </c>
      <c r="N186" s="152">
        <v>51250</v>
      </c>
      <c r="O186">
        <v>67650</v>
      </c>
      <c r="P186">
        <v>82000</v>
      </c>
      <c r="Q186">
        <v>108250</v>
      </c>
      <c r="R186" s="152">
        <v>51550</v>
      </c>
      <c r="S186">
        <v>68050</v>
      </c>
      <c r="T186">
        <v>82500</v>
      </c>
      <c r="U186">
        <v>108900</v>
      </c>
      <c r="V186" s="152">
        <v>55700</v>
      </c>
      <c r="W186">
        <v>73550</v>
      </c>
      <c r="X186">
        <v>89100</v>
      </c>
      <c r="Y186">
        <v>117650</v>
      </c>
      <c r="Z186" s="152">
        <v>56700</v>
      </c>
      <c r="AA186">
        <v>74850</v>
      </c>
      <c r="AB186">
        <v>90700</v>
      </c>
      <c r="AC186">
        <v>119750</v>
      </c>
    </row>
    <row r="187" spans="5:29" x14ac:dyDescent="0.25">
      <c r="E187" s="113" t="s">
        <v>513</v>
      </c>
      <c r="F187">
        <v>31000</v>
      </c>
      <c r="G187">
        <v>40950</v>
      </c>
      <c r="H187">
        <v>49600</v>
      </c>
      <c r="I187">
        <v>65450</v>
      </c>
      <c r="J187" s="153">
        <v>32700</v>
      </c>
      <c r="K187" s="146">
        <v>43200</v>
      </c>
      <c r="L187" s="146">
        <v>52300</v>
      </c>
      <c r="M187" s="146">
        <v>69050</v>
      </c>
      <c r="N187" s="152">
        <v>34600</v>
      </c>
      <c r="O187">
        <v>45700</v>
      </c>
      <c r="P187">
        <v>55350</v>
      </c>
      <c r="Q187">
        <v>73050</v>
      </c>
      <c r="R187" s="152">
        <v>35650</v>
      </c>
      <c r="S187">
        <v>47100</v>
      </c>
      <c r="T187">
        <v>57050</v>
      </c>
      <c r="U187">
        <v>75350</v>
      </c>
      <c r="V187" s="152">
        <v>38900</v>
      </c>
      <c r="W187">
        <v>51350</v>
      </c>
      <c r="X187">
        <v>62250</v>
      </c>
      <c r="Y187">
        <v>82200</v>
      </c>
      <c r="Z187" s="152">
        <v>41650</v>
      </c>
      <c r="AA187">
        <v>55000</v>
      </c>
      <c r="AB187">
        <v>66650</v>
      </c>
      <c r="AC187">
        <v>88000</v>
      </c>
    </row>
    <row r="188" spans="5:29" x14ac:dyDescent="0.25">
      <c r="E188" s="108" t="s">
        <v>427</v>
      </c>
      <c r="F188">
        <v>44350</v>
      </c>
      <c r="G188">
        <v>58550</v>
      </c>
      <c r="H188">
        <v>70950</v>
      </c>
      <c r="I188">
        <v>93650</v>
      </c>
      <c r="J188" s="153">
        <v>47050</v>
      </c>
      <c r="K188" s="146">
        <v>62150</v>
      </c>
      <c r="L188" s="146">
        <v>75300</v>
      </c>
      <c r="M188" s="146">
        <v>99400</v>
      </c>
      <c r="N188" s="152">
        <v>49800</v>
      </c>
      <c r="O188">
        <v>65750</v>
      </c>
      <c r="P188">
        <v>79700</v>
      </c>
      <c r="Q188">
        <v>105200</v>
      </c>
      <c r="R188" s="152">
        <v>54750</v>
      </c>
      <c r="S188">
        <v>72300</v>
      </c>
      <c r="T188">
        <v>87600</v>
      </c>
      <c r="U188">
        <v>115650</v>
      </c>
      <c r="V188" s="152">
        <v>59800</v>
      </c>
      <c r="W188">
        <v>78950</v>
      </c>
      <c r="X188">
        <v>95650</v>
      </c>
      <c r="Y188">
        <v>126300</v>
      </c>
      <c r="Z188" s="152">
        <v>65750</v>
      </c>
      <c r="AA188">
        <v>86800</v>
      </c>
      <c r="AB188">
        <v>105200</v>
      </c>
      <c r="AC188">
        <v>138900</v>
      </c>
    </row>
    <row r="189" spans="5:29" x14ac:dyDescent="0.25">
      <c r="E189" s="108" t="s">
        <v>428</v>
      </c>
      <c r="F189">
        <v>40100</v>
      </c>
      <c r="G189">
        <v>52950</v>
      </c>
      <c r="H189">
        <v>64150</v>
      </c>
      <c r="I189">
        <v>84700</v>
      </c>
      <c r="J189" s="153">
        <v>44250</v>
      </c>
      <c r="K189" s="146">
        <v>58450</v>
      </c>
      <c r="L189" s="146">
        <v>70800</v>
      </c>
      <c r="M189" s="146">
        <v>93450</v>
      </c>
      <c r="N189" s="152">
        <v>46850</v>
      </c>
      <c r="O189">
        <v>61850</v>
      </c>
      <c r="P189">
        <v>74950</v>
      </c>
      <c r="Q189">
        <v>98950</v>
      </c>
      <c r="R189" s="152">
        <v>46850</v>
      </c>
      <c r="S189">
        <v>61850</v>
      </c>
      <c r="T189">
        <v>74950</v>
      </c>
      <c r="U189">
        <v>98950</v>
      </c>
      <c r="V189" s="152">
        <v>50400</v>
      </c>
      <c r="W189">
        <v>66550</v>
      </c>
      <c r="X189">
        <v>80650</v>
      </c>
      <c r="Y189">
        <v>106500</v>
      </c>
      <c r="Z189" s="152">
        <v>51300</v>
      </c>
      <c r="AA189">
        <v>67750</v>
      </c>
      <c r="AB189">
        <v>82100</v>
      </c>
      <c r="AC189">
        <v>108400</v>
      </c>
    </row>
    <row r="190" spans="5:29" x14ac:dyDescent="0.25">
      <c r="E190" s="113" t="s">
        <v>188</v>
      </c>
      <c r="F190">
        <v>43300</v>
      </c>
      <c r="G190">
        <v>57200</v>
      </c>
      <c r="H190">
        <v>69300</v>
      </c>
      <c r="I190">
        <v>91500</v>
      </c>
      <c r="J190" s="153">
        <v>48400</v>
      </c>
      <c r="K190" s="146">
        <v>63900</v>
      </c>
      <c r="L190" s="146">
        <v>77450</v>
      </c>
      <c r="M190" s="146">
        <v>102250</v>
      </c>
      <c r="N190" s="152">
        <v>51250</v>
      </c>
      <c r="O190">
        <v>67650</v>
      </c>
      <c r="P190">
        <v>82000</v>
      </c>
      <c r="Q190">
        <v>108250</v>
      </c>
      <c r="R190" s="152">
        <v>51550</v>
      </c>
      <c r="S190">
        <v>68050</v>
      </c>
      <c r="T190">
        <v>82500</v>
      </c>
      <c r="U190">
        <v>108900</v>
      </c>
      <c r="V190" s="152">
        <v>55700</v>
      </c>
      <c r="W190">
        <v>73550</v>
      </c>
      <c r="X190">
        <v>89100</v>
      </c>
      <c r="Y190">
        <v>117650</v>
      </c>
      <c r="Z190" s="152">
        <v>56700</v>
      </c>
      <c r="AA190">
        <v>74850</v>
      </c>
      <c r="AB190">
        <v>90700</v>
      </c>
      <c r="AC190">
        <v>119750</v>
      </c>
    </row>
    <row r="191" spans="5:29" x14ac:dyDescent="0.25">
      <c r="E191" s="113" t="s">
        <v>189</v>
      </c>
      <c r="F191">
        <v>36450</v>
      </c>
      <c r="G191">
        <v>48150</v>
      </c>
      <c r="H191">
        <v>58300</v>
      </c>
      <c r="I191">
        <v>76950</v>
      </c>
      <c r="J191" s="153">
        <v>40250</v>
      </c>
      <c r="K191" s="146">
        <v>53150</v>
      </c>
      <c r="L191" s="146">
        <v>64400</v>
      </c>
      <c r="M191" s="146">
        <v>85000</v>
      </c>
      <c r="N191" s="152">
        <v>42600</v>
      </c>
      <c r="O191">
        <v>56250</v>
      </c>
      <c r="P191">
        <v>68150</v>
      </c>
      <c r="Q191">
        <v>89950</v>
      </c>
      <c r="R191" s="152">
        <v>42600</v>
      </c>
      <c r="S191">
        <v>56250</v>
      </c>
      <c r="T191">
        <v>68150</v>
      </c>
      <c r="U191">
        <v>90000</v>
      </c>
      <c r="V191" s="152">
        <v>46200</v>
      </c>
      <c r="W191">
        <v>61000</v>
      </c>
      <c r="X191">
        <v>73900</v>
      </c>
      <c r="Y191">
        <v>97550</v>
      </c>
      <c r="Z191" s="152">
        <v>47550</v>
      </c>
      <c r="AA191">
        <v>62800</v>
      </c>
      <c r="AB191">
        <v>76100</v>
      </c>
      <c r="AC191">
        <v>100500</v>
      </c>
    </row>
    <row r="192" spans="5:29" x14ac:dyDescent="0.25">
      <c r="E192" s="113" t="s">
        <v>190</v>
      </c>
      <c r="F192">
        <v>35800</v>
      </c>
      <c r="G192">
        <v>47300</v>
      </c>
      <c r="H192">
        <v>57300</v>
      </c>
      <c r="I192">
        <v>75650</v>
      </c>
      <c r="J192" s="153">
        <v>39300</v>
      </c>
      <c r="K192" s="146">
        <v>51900</v>
      </c>
      <c r="L192" s="146">
        <v>62900</v>
      </c>
      <c r="M192" s="146">
        <v>83050</v>
      </c>
      <c r="N192" s="152">
        <v>41600</v>
      </c>
      <c r="O192">
        <v>54950</v>
      </c>
      <c r="P192">
        <v>66550</v>
      </c>
      <c r="Q192">
        <v>87850</v>
      </c>
      <c r="R192" s="152">
        <v>41600</v>
      </c>
      <c r="S192">
        <v>54950</v>
      </c>
      <c r="T192">
        <v>66550</v>
      </c>
      <c r="U192">
        <v>87850</v>
      </c>
      <c r="V192" s="152">
        <v>45150</v>
      </c>
      <c r="W192">
        <v>59600</v>
      </c>
      <c r="X192">
        <v>72250</v>
      </c>
      <c r="Y192">
        <v>95400</v>
      </c>
      <c r="Z192" s="152">
        <v>47050</v>
      </c>
      <c r="AA192">
        <v>62150</v>
      </c>
      <c r="AB192">
        <v>75300</v>
      </c>
      <c r="AC192">
        <v>99400</v>
      </c>
    </row>
    <row r="193" spans="5:29" x14ac:dyDescent="0.25">
      <c r="E193" s="113" t="s">
        <v>191</v>
      </c>
      <c r="F193">
        <v>35800</v>
      </c>
      <c r="G193">
        <v>47300</v>
      </c>
      <c r="H193">
        <v>57300</v>
      </c>
      <c r="I193">
        <v>75650</v>
      </c>
      <c r="J193" s="153">
        <v>39300</v>
      </c>
      <c r="K193" s="146">
        <v>51900</v>
      </c>
      <c r="L193" s="146">
        <v>62900</v>
      </c>
      <c r="M193" s="146">
        <v>83050</v>
      </c>
      <c r="N193" s="152">
        <v>41600</v>
      </c>
      <c r="O193">
        <v>54950</v>
      </c>
      <c r="P193">
        <v>66550</v>
      </c>
      <c r="Q193">
        <v>87850</v>
      </c>
      <c r="R193" s="152">
        <v>45750</v>
      </c>
      <c r="S193">
        <v>60400</v>
      </c>
      <c r="T193">
        <v>73200</v>
      </c>
      <c r="U193">
        <v>96600</v>
      </c>
      <c r="V193" s="152">
        <v>49950</v>
      </c>
      <c r="W193">
        <v>65950</v>
      </c>
      <c r="X193">
        <v>79900</v>
      </c>
      <c r="Y193">
        <v>105500</v>
      </c>
      <c r="Z193" s="152">
        <v>54900</v>
      </c>
      <c r="AA193">
        <v>72500</v>
      </c>
      <c r="AB193">
        <v>87850</v>
      </c>
      <c r="AC193">
        <v>116000</v>
      </c>
    </row>
    <row r="194" spans="5:29" x14ac:dyDescent="0.25">
      <c r="E194" s="113" t="s">
        <v>192</v>
      </c>
      <c r="F194">
        <v>35800</v>
      </c>
      <c r="G194">
        <v>47300</v>
      </c>
      <c r="H194">
        <v>57300</v>
      </c>
      <c r="I194">
        <v>75650</v>
      </c>
      <c r="J194" s="153">
        <v>39300</v>
      </c>
      <c r="K194" s="146">
        <v>51900</v>
      </c>
      <c r="L194" s="146">
        <v>62900</v>
      </c>
      <c r="M194" s="146">
        <v>83050</v>
      </c>
      <c r="N194" s="152">
        <v>41600</v>
      </c>
      <c r="O194">
        <v>54950</v>
      </c>
      <c r="P194">
        <v>66550</v>
      </c>
      <c r="Q194">
        <v>87850</v>
      </c>
      <c r="R194" s="152">
        <v>41600</v>
      </c>
      <c r="S194">
        <v>54950</v>
      </c>
      <c r="T194">
        <v>66550</v>
      </c>
      <c r="U194">
        <v>87850</v>
      </c>
      <c r="V194" s="152">
        <v>45150</v>
      </c>
      <c r="W194">
        <v>59600</v>
      </c>
      <c r="X194">
        <v>72250</v>
      </c>
      <c r="Y194">
        <v>95400</v>
      </c>
      <c r="Z194" s="152">
        <v>49100</v>
      </c>
      <c r="AA194">
        <v>64850</v>
      </c>
      <c r="AB194">
        <v>78550</v>
      </c>
      <c r="AC194">
        <v>103700</v>
      </c>
    </row>
    <row r="195" spans="5:29" x14ac:dyDescent="0.25">
      <c r="E195" s="113" t="s">
        <v>193</v>
      </c>
      <c r="F195">
        <v>35800</v>
      </c>
      <c r="G195">
        <v>47300</v>
      </c>
      <c r="H195">
        <v>57300</v>
      </c>
      <c r="I195">
        <v>75650</v>
      </c>
      <c r="J195" s="153">
        <v>39300</v>
      </c>
      <c r="K195" s="146">
        <v>51900</v>
      </c>
      <c r="L195" s="146">
        <v>62900</v>
      </c>
      <c r="M195" s="146">
        <v>83050</v>
      </c>
      <c r="N195" s="152">
        <v>41600</v>
      </c>
      <c r="O195">
        <v>54950</v>
      </c>
      <c r="P195">
        <v>66550</v>
      </c>
      <c r="Q195">
        <v>87850</v>
      </c>
      <c r="R195" s="152">
        <v>41600</v>
      </c>
      <c r="S195">
        <v>54950</v>
      </c>
      <c r="T195">
        <v>66550</v>
      </c>
      <c r="U195">
        <v>87850</v>
      </c>
      <c r="V195" s="152">
        <v>45150</v>
      </c>
      <c r="W195">
        <v>59600</v>
      </c>
      <c r="X195">
        <v>72250</v>
      </c>
      <c r="Y195">
        <v>95400</v>
      </c>
      <c r="Z195" s="152">
        <v>47050</v>
      </c>
      <c r="AA195">
        <v>62150</v>
      </c>
      <c r="AB195">
        <v>75300</v>
      </c>
      <c r="AC195">
        <v>99400</v>
      </c>
    </row>
    <row r="196" spans="5:29" x14ac:dyDescent="0.25">
      <c r="E196" s="113" t="s">
        <v>194</v>
      </c>
      <c r="F196">
        <v>36600</v>
      </c>
      <c r="G196">
        <v>48350</v>
      </c>
      <c r="H196">
        <v>58550</v>
      </c>
      <c r="I196">
        <v>77300</v>
      </c>
      <c r="J196" s="153">
        <v>40100</v>
      </c>
      <c r="K196" s="146">
        <v>52950</v>
      </c>
      <c r="L196" s="146">
        <v>64150</v>
      </c>
      <c r="M196" s="146">
        <v>84700</v>
      </c>
      <c r="N196" s="152">
        <v>42450</v>
      </c>
      <c r="O196">
        <v>56050</v>
      </c>
      <c r="P196">
        <v>67900</v>
      </c>
      <c r="Q196">
        <v>89650</v>
      </c>
      <c r="R196" s="152">
        <v>46050</v>
      </c>
      <c r="S196">
        <v>60800</v>
      </c>
      <c r="T196">
        <v>73700</v>
      </c>
      <c r="U196">
        <v>97300</v>
      </c>
      <c r="V196" s="152">
        <v>47150</v>
      </c>
      <c r="W196">
        <v>62250</v>
      </c>
      <c r="X196">
        <v>75450</v>
      </c>
      <c r="Y196">
        <v>99600</v>
      </c>
      <c r="Z196" s="152">
        <v>50100</v>
      </c>
      <c r="AA196">
        <v>66150</v>
      </c>
      <c r="AB196">
        <v>80150</v>
      </c>
      <c r="AC196">
        <v>105800</v>
      </c>
    </row>
    <row r="197" spans="5:29" x14ac:dyDescent="0.25">
      <c r="E197" s="113" t="s">
        <v>195</v>
      </c>
      <c r="F197">
        <v>39250</v>
      </c>
      <c r="G197">
        <v>51850</v>
      </c>
      <c r="H197">
        <v>62800</v>
      </c>
      <c r="I197">
        <v>82900</v>
      </c>
      <c r="J197" s="153">
        <v>40450</v>
      </c>
      <c r="K197" s="146">
        <v>53400</v>
      </c>
      <c r="L197" s="146">
        <v>64700</v>
      </c>
      <c r="M197" s="146">
        <v>85400</v>
      </c>
      <c r="N197" s="152">
        <v>42800</v>
      </c>
      <c r="O197">
        <v>56500</v>
      </c>
      <c r="P197">
        <v>68500</v>
      </c>
      <c r="Q197">
        <v>90400</v>
      </c>
      <c r="R197" s="152">
        <v>42800</v>
      </c>
      <c r="S197">
        <v>56500</v>
      </c>
      <c r="T197">
        <v>68500</v>
      </c>
      <c r="U197">
        <v>90450</v>
      </c>
      <c r="V197" s="152">
        <v>45150</v>
      </c>
      <c r="W197">
        <v>59600</v>
      </c>
      <c r="X197">
        <v>72250</v>
      </c>
      <c r="Y197">
        <v>95400</v>
      </c>
      <c r="Z197" s="152">
        <v>47050</v>
      </c>
      <c r="AA197">
        <v>62150</v>
      </c>
      <c r="AB197">
        <v>75300</v>
      </c>
      <c r="AC197">
        <v>99400</v>
      </c>
    </row>
    <row r="198" spans="5:29" x14ac:dyDescent="0.25">
      <c r="E198" s="113" t="s">
        <v>196</v>
      </c>
      <c r="F198">
        <v>35800</v>
      </c>
      <c r="G198">
        <v>47300</v>
      </c>
      <c r="H198">
        <v>57300</v>
      </c>
      <c r="I198">
        <v>75650</v>
      </c>
      <c r="J198" s="153">
        <v>39550</v>
      </c>
      <c r="K198" s="146">
        <v>52250</v>
      </c>
      <c r="L198" s="146">
        <v>63300</v>
      </c>
      <c r="M198" s="146">
        <v>83550</v>
      </c>
      <c r="N198" s="152">
        <v>41850</v>
      </c>
      <c r="O198">
        <v>55250</v>
      </c>
      <c r="P198">
        <v>66950</v>
      </c>
      <c r="Q198">
        <v>88350</v>
      </c>
      <c r="R198" s="152">
        <v>43700</v>
      </c>
      <c r="S198">
        <v>57700</v>
      </c>
      <c r="T198">
        <v>69900</v>
      </c>
      <c r="U198">
        <v>92300</v>
      </c>
      <c r="V198" s="152">
        <v>47250</v>
      </c>
      <c r="W198">
        <v>62400</v>
      </c>
      <c r="X198">
        <v>75600</v>
      </c>
      <c r="Y198">
        <v>99800</v>
      </c>
      <c r="Z198" s="152">
        <v>50600</v>
      </c>
      <c r="AA198">
        <v>66800</v>
      </c>
      <c r="AB198">
        <v>80950</v>
      </c>
      <c r="AC198">
        <v>106900</v>
      </c>
    </row>
    <row r="199" spans="5:29" x14ac:dyDescent="0.25">
      <c r="E199" s="113" t="s">
        <v>197</v>
      </c>
      <c r="F199">
        <v>35800</v>
      </c>
      <c r="G199">
        <v>47300</v>
      </c>
      <c r="H199">
        <v>57300</v>
      </c>
      <c r="I199">
        <v>75650</v>
      </c>
      <c r="J199" s="153">
        <v>39300</v>
      </c>
      <c r="K199" s="146">
        <v>51900</v>
      </c>
      <c r="L199" s="146">
        <v>62900</v>
      </c>
      <c r="M199" s="146">
        <v>83050</v>
      </c>
      <c r="N199" s="152">
        <v>41600</v>
      </c>
      <c r="O199">
        <v>54950</v>
      </c>
      <c r="P199">
        <v>66550</v>
      </c>
      <c r="Q199">
        <v>87850</v>
      </c>
      <c r="R199" s="152">
        <v>41600</v>
      </c>
      <c r="S199">
        <v>54950</v>
      </c>
      <c r="T199">
        <v>66550</v>
      </c>
      <c r="U199">
        <v>87850</v>
      </c>
      <c r="V199" s="152">
        <v>45150</v>
      </c>
      <c r="W199">
        <v>59600</v>
      </c>
      <c r="X199">
        <v>72250</v>
      </c>
      <c r="Y199">
        <v>95400</v>
      </c>
      <c r="Z199" s="152">
        <v>47050</v>
      </c>
      <c r="AA199">
        <v>62150</v>
      </c>
      <c r="AB199">
        <v>75300</v>
      </c>
      <c r="AC199">
        <v>99400</v>
      </c>
    </row>
    <row r="200" spans="5:29" x14ac:dyDescent="0.25">
      <c r="E200" s="113" t="s">
        <v>198</v>
      </c>
      <c r="F200">
        <v>40200</v>
      </c>
      <c r="G200">
        <v>53100</v>
      </c>
      <c r="H200">
        <v>64300</v>
      </c>
      <c r="I200">
        <v>84900</v>
      </c>
      <c r="J200" s="153">
        <v>44350</v>
      </c>
      <c r="K200" s="146">
        <v>58550</v>
      </c>
      <c r="L200" s="146">
        <v>70950</v>
      </c>
      <c r="M200" s="146">
        <v>93650</v>
      </c>
      <c r="N200" s="152">
        <v>46950</v>
      </c>
      <c r="O200">
        <v>62000</v>
      </c>
      <c r="P200">
        <v>75100</v>
      </c>
      <c r="Q200">
        <v>99150</v>
      </c>
      <c r="R200" s="152">
        <v>49600</v>
      </c>
      <c r="S200">
        <v>65500</v>
      </c>
      <c r="T200">
        <v>79350</v>
      </c>
      <c r="U200">
        <v>104750</v>
      </c>
      <c r="V200" s="152">
        <v>52400</v>
      </c>
      <c r="W200">
        <v>69200</v>
      </c>
      <c r="X200">
        <v>83850</v>
      </c>
      <c r="Y200">
        <v>110700</v>
      </c>
      <c r="Z200" s="152">
        <v>52900</v>
      </c>
      <c r="AA200">
        <v>69850</v>
      </c>
      <c r="AB200">
        <v>84650</v>
      </c>
      <c r="AC200">
        <v>111750</v>
      </c>
    </row>
    <row r="201" spans="5:29" x14ac:dyDescent="0.25">
      <c r="E201" s="113" t="s">
        <v>199</v>
      </c>
      <c r="F201">
        <v>35800</v>
      </c>
      <c r="G201">
        <v>47300</v>
      </c>
      <c r="H201">
        <v>57300</v>
      </c>
      <c r="I201">
        <v>75650</v>
      </c>
      <c r="J201" s="153">
        <v>39300</v>
      </c>
      <c r="K201" s="146">
        <v>51900</v>
      </c>
      <c r="L201" s="146">
        <v>62900</v>
      </c>
      <c r="M201" s="146">
        <v>83050</v>
      </c>
      <c r="N201" s="152">
        <v>41600</v>
      </c>
      <c r="O201">
        <v>54950</v>
      </c>
      <c r="P201">
        <v>66550</v>
      </c>
      <c r="Q201">
        <v>87850</v>
      </c>
      <c r="R201" s="152">
        <v>42100</v>
      </c>
      <c r="S201">
        <v>55600</v>
      </c>
      <c r="T201">
        <v>67350</v>
      </c>
      <c r="U201">
        <v>88950</v>
      </c>
      <c r="V201" s="152">
        <v>45950</v>
      </c>
      <c r="W201">
        <v>60700</v>
      </c>
      <c r="X201">
        <v>73500</v>
      </c>
      <c r="Y201">
        <v>97050</v>
      </c>
      <c r="Z201" s="152">
        <v>47050</v>
      </c>
      <c r="AA201">
        <v>62150</v>
      </c>
      <c r="AB201">
        <v>75300</v>
      </c>
      <c r="AC201">
        <v>99400</v>
      </c>
    </row>
    <row r="202" spans="5:29" x14ac:dyDescent="0.25">
      <c r="E202" s="113" t="s">
        <v>200</v>
      </c>
      <c r="F202">
        <v>35800</v>
      </c>
      <c r="G202">
        <v>47300</v>
      </c>
      <c r="H202">
        <v>57300</v>
      </c>
      <c r="I202">
        <v>75650</v>
      </c>
      <c r="J202" s="153">
        <v>39750</v>
      </c>
      <c r="K202" s="146">
        <v>52500</v>
      </c>
      <c r="L202" s="146">
        <v>63600</v>
      </c>
      <c r="M202" s="146">
        <v>83950</v>
      </c>
      <c r="N202" s="152">
        <v>42100</v>
      </c>
      <c r="O202">
        <v>55600</v>
      </c>
      <c r="P202">
        <v>67350</v>
      </c>
      <c r="Q202">
        <v>88900</v>
      </c>
      <c r="R202" s="152">
        <v>46300</v>
      </c>
      <c r="S202">
        <v>61150</v>
      </c>
      <c r="T202">
        <v>74050</v>
      </c>
      <c r="U202">
        <v>97750</v>
      </c>
      <c r="V202" s="152">
        <v>50550</v>
      </c>
      <c r="W202">
        <v>66750</v>
      </c>
      <c r="X202">
        <v>80850</v>
      </c>
      <c r="Y202">
        <v>106750</v>
      </c>
      <c r="Z202" s="152">
        <v>55000</v>
      </c>
      <c r="AA202">
        <v>72600</v>
      </c>
      <c r="AB202">
        <v>88000</v>
      </c>
      <c r="AC202">
        <v>116200</v>
      </c>
    </row>
    <row r="203" spans="5:29" x14ac:dyDescent="0.25">
      <c r="E203" s="113" t="s">
        <v>201</v>
      </c>
      <c r="F203">
        <v>43900</v>
      </c>
      <c r="G203">
        <v>57950</v>
      </c>
      <c r="H203">
        <v>70250</v>
      </c>
      <c r="I203">
        <v>92750</v>
      </c>
      <c r="J203" s="153">
        <v>47550</v>
      </c>
      <c r="K203" s="146">
        <v>62800</v>
      </c>
      <c r="L203" s="146">
        <v>76100</v>
      </c>
      <c r="M203" s="146">
        <v>100450</v>
      </c>
      <c r="N203" s="152">
        <v>50350</v>
      </c>
      <c r="O203">
        <v>66500</v>
      </c>
      <c r="P203">
        <v>80550</v>
      </c>
      <c r="Q203">
        <v>106350</v>
      </c>
      <c r="R203" s="152">
        <v>54750</v>
      </c>
      <c r="S203">
        <v>72300</v>
      </c>
      <c r="T203">
        <v>87600</v>
      </c>
      <c r="U203">
        <v>115650</v>
      </c>
      <c r="V203" s="152">
        <v>56850</v>
      </c>
      <c r="W203">
        <v>75050</v>
      </c>
      <c r="X203">
        <v>90950</v>
      </c>
      <c r="Y203">
        <v>120100</v>
      </c>
      <c r="Z203" s="152">
        <v>57000</v>
      </c>
      <c r="AA203">
        <v>75250</v>
      </c>
      <c r="AB203">
        <v>91200</v>
      </c>
      <c r="AC203">
        <v>120400</v>
      </c>
    </row>
    <row r="204" spans="5:29" x14ac:dyDescent="0.25">
      <c r="E204" s="113" t="s">
        <v>202</v>
      </c>
      <c r="F204">
        <v>38750</v>
      </c>
      <c r="G204">
        <v>51150</v>
      </c>
      <c r="H204">
        <v>62000</v>
      </c>
      <c r="I204">
        <v>81850</v>
      </c>
      <c r="J204" s="153">
        <v>41900</v>
      </c>
      <c r="K204" s="146">
        <v>55350</v>
      </c>
      <c r="L204" s="146">
        <v>67050</v>
      </c>
      <c r="M204" s="146">
        <v>88500</v>
      </c>
      <c r="N204" s="152">
        <v>44350</v>
      </c>
      <c r="O204">
        <v>58550</v>
      </c>
      <c r="P204">
        <v>70950</v>
      </c>
      <c r="Q204">
        <v>93650</v>
      </c>
      <c r="R204" s="152">
        <v>48500</v>
      </c>
      <c r="S204">
        <v>64050</v>
      </c>
      <c r="T204">
        <v>77600</v>
      </c>
      <c r="U204">
        <v>102450</v>
      </c>
      <c r="V204" s="152">
        <v>51600</v>
      </c>
      <c r="W204">
        <v>68150</v>
      </c>
      <c r="X204">
        <v>82550</v>
      </c>
      <c r="Y204">
        <v>109000</v>
      </c>
      <c r="Z204" s="152">
        <v>52300</v>
      </c>
      <c r="AA204">
        <v>69050</v>
      </c>
      <c r="AB204">
        <v>83700</v>
      </c>
      <c r="AC204">
        <v>110500</v>
      </c>
    </row>
    <row r="205" spans="5:29" x14ac:dyDescent="0.25">
      <c r="E205" s="113" t="s">
        <v>203</v>
      </c>
      <c r="F205">
        <v>35800</v>
      </c>
      <c r="G205">
        <v>47300</v>
      </c>
      <c r="H205">
        <v>57300</v>
      </c>
      <c r="I205">
        <v>75650</v>
      </c>
      <c r="J205" s="153">
        <v>39300</v>
      </c>
      <c r="K205" s="146">
        <v>51900</v>
      </c>
      <c r="L205" s="146">
        <v>62900</v>
      </c>
      <c r="M205" s="146">
        <v>83050</v>
      </c>
      <c r="N205" s="152">
        <v>41600</v>
      </c>
      <c r="O205">
        <v>54950</v>
      </c>
      <c r="P205">
        <v>66550</v>
      </c>
      <c r="Q205">
        <v>87850</v>
      </c>
      <c r="R205" s="152">
        <v>41600</v>
      </c>
      <c r="S205">
        <v>54950</v>
      </c>
      <c r="T205">
        <v>66550</v>
      </c>
      <c r="U205">
        <v>87850</v>
      </c>
      <c r="V205" s="152">
        <v>45150</v>
      </c>
      <c r="W205">
        <v>59600</v>
      </c>
      <c r="X205">
        <v>72250</v>
      </c>
      <c r="Y205">
        <v>95400</v>
      </c>
      <c r="Z205" s="152">
        <v>48100</v>
      </c>
      <c r="AA205">
        <v>63500</v>
      </c>
      <c r="AB205">
        <v>76950</v>
      </c>
      <c r="AC205">
        <v>101600</v>
      </c>
    </row>
    <row r="206" spans="5:29" x14ac:dyDescent="0.25">
      <c r="E206" s="113" t="s">
        <v>204</v>
      </c>
      <c r="F206">
        <v>35800</v>
      </c>
      <c r="G206">
        <v>47300</v>
      </c>
      <c r="H206">
        <v>57300</v>
      </c>
      <c r="I206">
        <v>75650</v>
      </c>
      <c r="J206" s="153">
        <v>39300</v>
      </c>
      <c r="K206" s="146">
        <v>51900</v>
      </c>
      <c r="L206" s="146">
        <v>62900</v>
      </c>
      <c r="M206" s="146">
        <v>83050</v>
      </c>
      <c r="N206" s="152">
        <v>41600</v>
      </c>
      <c r="O206">
        <v>54950</v>
      </c>
      <c r="P206">
        <v>66550</v>
      </c>
      <c r="Q206">
        <v>87850</v>
      </c>
      <c r="R206" s="152">
        <v>41600</v>
      </c>
      <c r="S206">
        <v>54950</v>
      </c>
      <c r="T206">
        <v>66550</v>
      </c>
      <c r="U206">
        <v>87850</v>
      </c>
      <c r="V206" s="152">
        <v>45150</v>
      </c>
      <c r="W206">
        <v>59600</v>
      </c>
      <c r="X206">
        <v>72250</v>
      </c>
      <c r="Y206">
        <v>95400</v>
      </c>
      <c r="Z206" s="152">
        <v>47050</v>
      </c>
      <c r="AA206">
        <v>62150</v>
      </c>
      <c r="AB206">
        <v>75300</v>
      </c>
      <c r="AC206">
        <v>99400</v>
      </c>
    </row>
    <row r="207" spans="5:29" x14ac:dyDescent="0.25">
      <c r="E207" s="113" t="s">
        <v>205</v>
      </c>
      <c r="F207">
        <v>41100</v>
      </c>
      <c r="G207">
        <v>54300</v>
      </c>
      <c r="H207">
        <v>65750</v>
      </c>
      <c r="I207">
        <v>86800</v>
      </c>
      <c r="J207" s="153">
        <v>41200</v>
      </c>
      <c r="K207" s="146">
        <v>54400</v>
      </c>
      <c r="L207" s="146">
        <v>65900</v>
      </c>
      <c r="M207" s="146">
        <v>87000</v>
      </c>
      <c r="N207" s="152">
        <v>43600</v>
      </c>
      <c r="O207">
        <v>57600</v>
      </c>
      <c r="P207">
        <v>69750</v>
      </c>
      <c r="Q207">
        <v>92050</v>
      </c>
      <c r="R207" s="152">
        <v>43600</v>
      </c>
      <c r="S207">
        <v>57600</v>
      </c>
      <c r="T207">
        <v>69750</v>
      </c>
      <c r="U207">
        <v>92100</v>
      </c>
      <c r="V207" s="152">
        <v>45250</v>
      </c>
      <c r="W207">
        <v>59750</v>
      </c>
      <c r="X207">
        <v>72400</v>
      </c>
      <c r="Y207">
        <v>95600</v>
      </c>
      <c r="Z207" s="152">
        <v>47050</v>
      </c>
      <c r="AA207">
        <v>62150</v>
      </c>
      <c r="AB207">
        <v>75300</v>
      </c>
      <c r="AC207">
        <v>99400</v>
      </c>
    </row>
    <row r="208" spans="5:29" x14ac:dyDescent="0.25">
      <c r="E208" s="113" t="s">
        <v>206</v>
      </c>
      <c r="F208">
        <v>36250</v>
      </c>
      <c r="G208">
        <v>47850</v>
      </c>
      <c r="H208">
        <v>58000</v>
      </c>
      <c r="I208">
        <v>76550</v>
      </c>
      <c r="J208" s="153">
        <v>40450</v>
      </c>
      <c r="K208" s="146">
        <v>53400</v>
      </c>
      <c r="L208" s="146">
        <v>64700</v>
      </c>
      <c r="M208" s="146">
        <v>85400</v>
      </c>
      <c r="N208" s="152">
        <v>42800</v>
      </c>
      <c r="O208">
        <v>56500</v>
      </c>
      <c r="P208">
        <v>68500</v>
      </c>
      <c r="Q208">
        <v>90400</v>
      </c>
      <c r="R208" s="152">
        <v>45900</v>
      </c>
      <c r="S208">
        <v>60600</v>
      </c>
      <c r="T208">
        <v>73450</v>
      </c>
      <c r="U208">
        <v>97000</v>
      </c>
      <c r="V208" s="152">
        <v>48150</v>
      </c>
      <c r="W208">
        <v>63600</v>
      </c>
      <c r="X208">
        <v>77050</v>
      </c>
      <c r="Y208">
        <v>101750</v>
      </c>
      <c r="Z208" s="152">
        <v>48600</v>
      </c>
      <c r="AA208">
        <v>64200</v>
      </c>
      <c r="AB208">
        <v>77750</v>
      </c>
      <c r="AC208">
        <v>102650</v>
      </c>
    </row>
    <row r="209" spans="5:29" x14ac:dyDescent="0.25">
      <c r="E209" s="113" t="s">
        <v>207</v>
      </c>
      <c r="F209">
        <v>35800</v>
      </c>
      <c r="G209">
        <v>47300</v>
      </c>
      <c r="H209">
        <v>57300</v>
      </c>
      <c r="I209">
        <v>75650</v>
      </c>
      <c r="J209" s="153">
        <v>39300</v>
      </c>
      <c r="K209" s="146">
        <v>51900</v>
      </c>
      <c r="L209" s="146">
        <v>62900</v>
      </c>
      <c r="M209" s="146">
        <v>83050</v>
      </c>
      <c r="N209" s="152">
        <v>41600</v>
      </c>
      <c r="O209">
        <v>54950</v>
      </c>
      <c r="P209">
        <v>66550</v>
      </c>
      <c r="Q209">
        <v>87850</v>
      </c>
      <c r="R209" s="152">
        <v>41600</v>
      </c>
      <c r="S209">
        <v>54950</v>
      </c>
      <c r="T209">
        <v>66550</v>
      </c>
      <c r="U209">
        <v>87850</v>
      </c>
      <c r="V209" s="152">
        <v>45150</v>
      </c>
      <c r="W209">
        <v>59600</v>
      </c>
      <c r="X209">
        <v>72250</v>
      </c>
      <c r="Y209">
        <v>95400</v>
      </c>
      <c r="Z209" s="152">
        <v>47050</v>
      </c>
      <c r="AA209">
        <v>62150</v>
      </c>
      <c r="AB209">
        <v>75300</v>
      </c>
      <c r="AC209">
        <v>99400</v>
      </c>
    </row>
    <row r="210" spans="5:29" x14ac:dyDescent="0.25">
      <c r="E210" s="113" t="s">
        <v>208</v>
      </c>
      <c r="F210">
        <v>36650</v>
      </c>
      <c r="G210">
        <v>48400</v>
      </c>
      <c r="H210">
        <v>58650</v>
      </c>
      <c r="I210">
        <v>77400</v>
      </c>
      <c r="J210" s="153">
        <v>40650</v>
      </c>
      <c r="K210" s="146">
        <v>53700</v>
      </c>
      <c r="L210" s="146">
        <v>65050</v>
      </c>
      <c r="M210" s="146">
        <v>85850</v>
      </c>
      <c r="N210" s="152">
        <v>43050</v>
      </c>
      <c r="O210">
        <v>56850</v>
      </c>
      <c r="P210">
        <v>68900</v>
      </c>
      <c r="Q210">
        <v>90950</v>
      </c>
      <c r="R210" s="152">
        <v>44450</v>
      </c>
      <c r="S210">
        <v>58700</v>
      </c>
      <c r="T210">
        <v>71100</v>
      </c>
      <c r="U210">
        <v>93900</v>
      </c>
      <c r="V210" s="152">
        <v>47750</v>
      </c>
      <c r="W210">
        <v>63050</v>
      </c>
      <c r="X210">
        <v>76400</v>
      </c>
      <c r="Y210">
        <v>100850</v>
      </c>
      <c r="Z210" s="152">
        <v>49100</v>
      </c>
      <c r="AA210">
        <v>64850</v>
      </c>
      <c r="AB210">
        <v>78550</v>
      </c>
      <c r="AC210">
        <v>103700</v>
      </c>
    </row>
    <row r="211" spans="5:29" x14ac:dyDescent="0.25">
      <c r="E211" s="113" t="s">
        <v>209</v>
      </c>
      <c r="F211">
        <v>35800</v>
      </c>
      <c r="G211">
        <v>47300</v>
      </c>
      <c r="H211">
        <v>57300</v>
      </c>
      <c r="I211">
        <v>75650</v>
      </c>
      <c r="J211" s="153">
        <v>39300</v>
      </c>
      <c r="K211" s="146">
        <v>51900</v>
      </c>
      <c r="L211" s="146">
        <v>62900</v>
      </c>
      <c r="M211" s="146">
        <v>83050</v>
      </c>
      <c r="N211" s="152">
        <v>41600</v>
      </c>
      <c r="O211">
        <v>54950</v>
      </c>
      <c r="P211">
        <v>66550</v>
      </c>
      <c r="Q211">
        <v>87850</v>
      </c>
      <c r="R211" s="152">
        <v>41600</v>
      </c>
      <c r="S211">
        <v>54950</v>
      </c>
      <c r="T211">
        <v>66550</v>
      </c>
      <c r="U211">
        <v>87850</v>
      </c>
      <c r="V211" s="152">
        <v>45150</v>
      </c>
      <c r="W211">
        <v>59600</v>
      </c>
      <c r="X211">
        <v>72250</v>
      </c>
      <c r="Y211">
        <v>95400</v>
      </c>
      <c r="Z211" s="152">
        <v>47050</v>
      </c>
      <c r="AA211">
        <v>62150</v>
      </c>
      <c r="AB211">
        <v>75300</v>
      </c>
      <c r="AC211">
        <v>99400</v>
      </c>
    </row>
    <row r="212" spans="5:29" x14ac:dyDescent="0.25">
      <c r="E212" s="113" t="s">
        <v>210</v>
      </c>
      <c r="F212">
        <v>37500</v>
      </c>
      <c r="G212">
        <v>49500</v>
      </c>
      <c r="H212">
        <v>60000</v>
      </c>
      <c r="I212">
        <v>79200</v>
      </c>
      <c r="J212" s="153">
        <v>41000</v>
      </c>
      <c r="K212" s="146">
        <v>54150</v>
      </c>
      <c r="L212" s="146">
        <v>65600</v>
      </c>
      <c r="M212" s="146">
        <v>86600</v>
      </c>
      <c r="N212" s="152">
        <v>43150</v>
      </c>
      <c r="O212">
        <v>57000</v>
      </c>
      <c r="P212">
        <v>69050</v>
      </c>
      <c r="Q212">
        <v>91150</v>
      </c>
      <c r="R212" s="152">
        <v>46250</v>
      </c>
      <c r="S212">
        <v>61050</v>
      </c>
      <c r="T212">
        <v>74000</v>
      </c>
      <c r="U212">
        <v>97700</v>
      </c>
      <c r="V212" s="152">
        <v>46250</v>
      </c>
      <c r="W212">
        <v>61050</v>
      </c>
      <c r="X212">
        <v>74000</v>
      </c>
      <c r="Y212">
        <v>97700</v>
      </c>
      <c r="Z212" s="152">
        <v>48950</v>
      </c>
      <c r="AA212">
        <v>64650</v>
      </c>
      <c r="AB212">
        <v>78300</v>
      </c>
      <c r="AC212">
        <v>103400</v>
      </c>
    </row>
    <row r="213" spans="5:29" x14ac:dyDescent="0.25">
      <c r="E213" s="113" t="s">
        <v>211</v>
      </c>
      <c r="F213">
        <v>35800</v>
      </c>
      <c r="G213">
        <v>47300</v>
      </c>
      <c r="H213">
        <v>57300</v>
      </c>
      <c r="I213">
        <v>75650</v>
      </c>
      <c r="J213" s="153">
        <v>39300</v>
      </c>
      <c r="K213" s="146">
        <v>51900</v>
      </c>
      <c r="L213" s="146">
        <v>62900</v>
      </c>
      <c r="M213" s="146">
        <v>83050</v>
      </c>
      <c r="N213" s="152">
        <v>41600</v>
      </c>
      <c r="O213">
        <v>54950</v>
      </c>
      <c r="P213">
        <v>66550</v>
      </c>
      <c r="Q213">
        <v>87850</v>
      </c>
      <c r="R213" s="152">
        <v>41600</v>
      </c>
      <c r="S213">
        <v>54950</v>
      </c>
      <c r="T213">
        <v>66550</v>
      </c>
      <c r="U213">
        <v>87850</v>
      </c>
      <c r="V213" s="152">
        <v>45150</v>
      </c>
      <c r="W213">
        <v>59600</v>
      </c>
      <c r="X213">
        <v>72250</v>
      </c>
      <c r="Y213">
        <v>95400</v>
      </c>
      <c r="Z213" s="152">
        <v>49650</v>
      </c>
      <c r="AA213">
        <v>65550</v>
      </c>
      <c r="AB213">
        <v>79450</v>
      </c>
      <c r="AC213">
        <v>104900</v>
      </c>
    </row>
    <row r="214" spans="5:29" x14ac:dyDescent="0.25">
      <c r="E214" s="113" t="s">
        <v>212</v>
      </c>
      <c r="F214">
        <v>35800</v>
      </c>
      <c r="G214">
        <v>47300</v>
      </c>
      <c r="H214">
        <v>57300</v>
      </c>
      <c r="I214">
        <v>75650</v>
      </c>
      <c r="J214" s="153">
        <v>39300</v>
      </c>
      <c r="K214" s="146">
        <v>51900</v>
      </c>
      <c r="L214" s="146">
        <v>62900</v>
      </c>
      <c r="M214" s="146">
        <v>83050</v>
      </c>
      <c r="N214" s="152">
        <v>41600</v>
      </c>
      <c r="O214">
        <v>54950</v>
      </c>
      <c r="P214">
        <v>66550</v>
      </c>
      <c r="Q214">
        <v>87850</v>
      </c>
      <c r="R214" s="152">
        <v>41600</v>
      </c>
      <c r="S214">
        <v>54950</v>
      </c>
      <c r="T214">
        <v>66550</v>
      </c>
      <c r="U214">
        <v>87850</v>
      </c>
      <c r="V214" s="152">
        <v>45150</v>
      </c>
      <c r="W214">
        <v>59600</v>
      </c>
      <c r="X214">
        <v>72250</v>
      </c>
      <c r="Y214">
        <v>95400</v>
      </c>
      <c r="Z214" s="152">
        <v>47050</v>
      </c>
      <c r="AA214">
        <v>62150</v>
      </c>
      <c r="AB214">
        <v>75300</v>
      </c>
      <c r="AC214">
        <v>99400</v>
      </c>
    </row>
    <row r="215" spans="5:29" x14ac:dyDescent="0.25">
      <c r="E215" s="113" t="s">
        <v>213</v>
      </c>
      <c r="F215">
        <v>35800</v>
      </c>
      <c r="G215">
        <v>47300</v>
      </c>
      <c r="H215">
        <v>57300</v>
      </c>
      <c r="I215">
        <v>75650</v>
      </c>
      <c r="J215" s="153">
        <v>39300</v>
      </c>
      <c r="K215" s="146">
        <v>51900</v>
      </c>
      <c r="L215" s="146">
        <v>62900</v>
      </c>
      <c r="M215" s="146">
        <v>83050</v>
      </c>
      <c r="N215" s="152">
        <v>41600</v>
      </c>
      <c r="O215">
        <v>54950</v>
      </c>
      <c r="P215">
        <v>66550</v>
      </c>
      <c r="Q215">
        <v>87850</v>
      </c>
      <c r="R215" s="152">
        <v>41600</v>
      </c>
      <c r="S215">
        <v>54950</v>
      </c>
      <c r="T215">
        <v>66550</v>
      </c>
      <c r="U215">
        <v>87850</v>
      </c>
      <c r="V215" s="152">
        <v>45150</v>
      </c>
      <c r="W215">
        <v>59600</v>
      </c>
      <c r="X215">
        <v>72250</v>
      </c>
      <c r="Y215">
        <v>95400</v>
      </c>
      <c r="Z215" s="152">
        <v>47050</v>
      </c>
      <c r="AA215">
        <v>62150</v>
      </c>
      <c r="AB215">
        <v>75300</v>
      </c>
      <c r="AC215">
        <v>99400</v>
      </c>
    </row>
    <row r="216" spans="5:29" x14ac:dyDescent="0.25">
      <c r="E216" s="113" t="s">
        <v>214</v>
      </c>
      <c r="F216">
        <v>37500</v>
      </c>
      <c r="G216">
        <v>49500</v>
      </c>
      <c r="H216">
        <v>60000</v>
      </c>
      <c r="I216">
        <v>79200</v>
      </c>
      <c r="J216" s="153">
        <v>41000</v>
      </c>
      <c r="K216" s="146">
        <v>54150</v>
      </c>
      <c r="L216" s="146">
        <v>65600</v>
      </c>
      <c r="M216" s="146">
        <v>86600</v>
      </c>
      <c r="N216" s="152">
        <v>43150</v>
      </c>
      <c r="O216">
        <v>57000</v>
      </c>
      <c r="P216">
        <v>69050</v>
      </c>
      <c r="Q216">
        <v>91150</v>
      </c>
      <c r="R216" s="152">
        <v>46250</v>
      </c>
      <c r="S216">
        <v>61050</v>
      </c>
      <c r="T216">
        <v>74000</v>
      </c>
      <c r="U216">
        <v>97700</v>
      </c>
      <c r="V216" s="152">
        <v>49600</v>
      </c>
      <c r="W216">
        <v>65500</v>
      </c>
      <c r="X216">
        <v>79350</v>
      </c>
      <c r="Y216">
        <v>104750</v>
      </c>
      <c r="Z216" s="152">
        <v>49600</v>
      </c>
      <c r="AA216">
        <v>65500</v>
      </c>
      <c r="AB216">
        <v>79350</v>
      </c>
      <c r="AC216">
        <v>104750</v>
      </c>
    </row>
    <row r="217" spans="5:29" x14ac:dyDescent="0.25">
      <c r="E217" s="113" t="s">
        <v>215</v>
      </c>
      <c r="F217">
        <v>35800</v>
      </c>
      <c r="G217">
        <v>47300</v>
      </c>
      <c r="H217">
        <v>57300</v>
      </c>
      <c r="I217">
        <v>75650</v>
      </c>
      <c r="J217" s="153">
        <v>39300</v>
      </c>
      <c r="K217" s="146">
        <v>51900</v>
      </c>
      <c r="L217" s="146">
        <v>62900</v>
      </c>
      <c r="M217" s="146">
        <v>83050</v>
      </c>
      <c r="N217" s="152">
        <v>41600</v>
      </c>
      <c r="O217">
        <v>54950</v>
      </c>
      <c r="P217">
        <v>66550</v>
      </c>
      <c r="Q217">
        <v>87850</v>
      </c>
      <c r="R217" s="152">
        <v>45600</v>
      </c>
      <c r="S217">
        <v>60200</v>
      </c>
      <c r="T217">
        <v>72950</v>
      </c>
      <c r="U217">
        <v>96300</v>
      </c>
      <c r="V217" s="152">
        <v>48750</v>
      </c>
      <c r="W217">
        <v>64350</v>
      </c>
      <c r="X217">
        <v>78000</v>
      </c>
      <c r="Y217">
        <v>103000</v>
      </c>
      <c r="Z217" s="152">
        <v>48750</v>
      </c>
      <c r="AA217">
        <v>64350</v>
      </c>
      <c r="AB217">
        <v>78000</v>
      </c>
      <c r="AC217">
        <v>103000</v>
      </c>
    </row>
    <row r="218" spans="5:29" x14ac:dyDescent="0.25">
      <c r="E218" s="113" t="s">
        <v>216</v>
      </c>
      <c r="F218">
        <v>43900</v>
      </c>
      <c r="G218">
        <v>57950</v>
      </c>
      <c r="H218">
        <v>70250</v>
      </c>
      <c r="I218">
        <v>92750</v>
      </c>
      <c r="J218" s="153">
        <v>47550</v>
      </c>
      <c r="K218" s="146">
        <v>62800</v>
      </c>
      <c r="L218" s="146">
        <v>76100</v>
      </c>
      <c r="M218" s="146">
        <v>100450</v>
      </c>
      <c r="N218" s="152">
        <v>50350</v>
      </c>
      <c r="O218">
        <v>66500</v>
      </c>
      <c r="P218">
        <v>80550</v>
      </c>
      <c r="Q218">
        <v>106350</v>
      </c>
      <c r="R218" s="152">
        <v>54750</v>
      </c>
      <c r="S218">
        <v>72300</v>
      </c>
      <c r="T218">
        <v>87600</v>
      </c>
      <c r="U218">
        <v>115650</v>
      </c>
      <c r="V218" s="152">
        <v>56850</v>
      </c>
      <c r="W218">
        <v>75050</v>
      </c>
      <c r="X218">
        <v>90950</v>
      </c>
      <c r="Y218">
        <v>120100</v>
      </c>
      <c r="Z218" s="152">
        <v>57000</v>
      </c>
      <c r="AA218">
        <v>75250</v>
      </c>
      <c r="AB218">
        <v>91200</v>
      </c>
      <c r="AC218">
        <v>120400</v>
      </c>
    </row>
    <row r="219" spans="5:29" x14ac:dyDescent="0.25">
      <c r="E219" s="113" t="s">
        <v>217</v>
      </c>
      <c r="F219">
        <v>35800</v>
      </c>
      <c r="G219">
        <v>47300</v>
      </c>
      <c r="H219">
        <v>57300</v>
      </c>
      <c r="I219">
        <v>75650</v>
      </c>
      <c r="J219" s="153">
        <v>39300</v>
      </c>
      <c r="K219" s="146">
        <v>51900</v>
      </c>
      <c r="L219" s="146">
        <v>62900</v>
      </c>
      <c r="M219" s="146">
        <v>83050</v>
      </c>
      <c r="N219" s="152">
        <v>41600</v>
      </c>
      <c r="O219">
        <v>54950</v>
      </c>
      <c r="P219">
        <v>66550</v>
      </c>
      <c r="Q219">
        <v>87850</v>
      </c>
      <c r="R219" s="152">
        <v>45750</v>
      </c>
      <c r="S219">
        <v>60400</v>
      </c>
      <c r="T219">
        <v>73200</v>
      </c>
      <c r="U219">
        <v>96600</v>
      </c>
      <c r="V219" s="152">
        <v>48650</v>
      </c>
      <c r="W219">
        <v>64250</v>
      </c>
      <c r="X219">
        <v>77850</v>
      </c>
      <c r="Y219">
        <v>102800</v>
      </c>
      <c r="Z219" s="152">
        <v>48900</v>
      </c>
      <c r="AA219">
        <v>64550</v>
      </c>
      <c r="AB219">
        <v>78250</v>
      </c>
      <c r="AC219">
        <v>103300</v>
      </c>
    </row>
    <row r="220" spans="5:29" x14ac:dyDescent="0.25">
      <c r="E220" s="113" t="s">
        <v>218</v>
      </c>
      <c r="F220">
        <v>38100</v>
      </c>
      <c r="G220">
        <v>50300</v>
      </c>
      <c r="H220">
        <v>60950</v>
      </c>
      <c r="I220">
        <v>80450</v>
      </c>
      <c r="J220" s="153">
        <v>42600</v>
      </c>
      <c r="K220" s="146">
        <v>56250</v>
      </c>
      <c r="L220" s="146">
        <v>68150</v>
      </c>
      <c r="M220" s="146">
        <v>89950</v>
      </c>
      <c r="N220" s="152">
        <v>45100</v>
      </c>
      <c r="O220">
        <v>59550</v>
      </c>
      <c r="P220">
        <v>72150</v>
      </c>
      <c r="Q220">
        <v>95250</v>
      </c>
      <c r="R220" s="152">
        <v>49600</v>
      </c>
      <c r="S220">
        <v>65500</v>
      </c>
      <c r="T220">
        <v>79350</v>
      </c>
      <c r="U220">
        <v>104750</v>
      </c>
      <c r="V220" s="152">
        <v>53950</v>
      </c>
      <c r="W220">
        <v>71250</v>
      </c>
      <c r="X220">
        <v>86300</v>
      </c>
      <c r="Y220">
        <v>113950</v>
      </c>
      <c r="Z220" s="152">
        <v>53950</v>
      </c>
      <c r="AA220">
        <v>71250</v>
      </c>
      <c r="AB220">
        <v>86300</v>
      </c>
      <c r="AC220">
        <v>113950</v>
      </c>
    </row>
    <row r="221" spans="5:29" x14ac:dyDescent="0.25">
      <c r="E221" s="113" t="s">
        <v>219</v>
      </c>
      <c r="F221">
        <v>35800</v>
      </c>
      <c r="G221">
        <v>47300</v>
      </c>
      <c r="H221">
        <v>57300</v>
      </c>
      <c r="I221">
        <v>75650</v>
      </c>
      <c r="J221" s="153">
        <v>39300</v>
      </c>
      <c r="K221" s="146">
        <v>51900</v>
      </c>
      <c r="L221" s="146">
        <v>62900</v>
      </c>
      <c r="M221" s="146">
        <v>83050</v>
      </c>
      <c r="N221" s="152">
        <v>41600</v>
      </c>
      <c r="O221">
        <v>54950</v>
      </c>
      <c r="P221">
        <v>66550</v>
      </c>
      <c r="Q221">
        <v>87850</v>
      </c>
      <c r="R221" s="152">
        <v>41600</v>
      </c>
      <c r="S221">
        <v>54950</v>
      </c>
      <c r="T221">
        <v>66550</v>
      </c>
      <c r="U221">
        <v>87850</v>
      </c>
      <c r="V221" s="152">
        <v>45150</v>
      </c>
      <c r="W221">
        <v>59600</v>
      </c>
      <c r="X221">
        <v>72250</v>
      </c>
      <c r="Y221">
        <v>95400</v>
      </c>
      <c r="Z221" s="152">
        <v>47050</v>
      </c>
      <c r="AA221">
        <v>62150</v>
      </c>
      <c r="AB221">
        <v>75300</v>
      </c>
      <c r="AC221">
        <v>99400</v>
      </c>
    </row>
    <row r="222" spans="5:29" x14ac:dyDescent="0.25">
      <c r="E222" s="113" t="s">
        <v>220</v>
      </c>
      <c r="F222">
        <v>35800</v>
      </c>
      <c r="G222">
        <v>47300</v>
      </c>
      <c r="H222">
        <v>57300</v>
      </c>
      <c r="I222">
        <v>75650</v>
      </c>
      <c r="J222" s="153">
        <v>39300</v>
      </c>
      <c r="K222" s="146">
        <v>51900</v>
      </c>
      <c r="L222" s="146">
        <v>62900</v>
      </c>
      <c r="M222" s="146">
        <v>83050</v>
      </c>
      <c r="N222" s="152">
        <v>41600</v>
      </c>
      <c r="O222">
        <v>54950</v>
      </c>
      <c r="P222">
        <v>66550</v>
      </c>
      <c r="Q222">
        <v>87850</v>
      </c>
      <c r="R222" s="152">
        <v>41600</v>
      </c>
      <c r="S222">
        <v>54950</v>
      </c>
      <c r="T222">
        <v>66550</v>
      </c>
      <c r="U222">
        <v>87850</v>
      </c>
      <c r="V222" s="152">
        <v>45150</v>
      </c>
      <c r="W222">
        <v>59600</v>
      </c>
      <c r="X222">
        <v>72250</v>
      </c>
      <c r="Y222">
        <v>95400</v>
      </c>
      <c r="Z222" s="152">
        <v>47050</v>
      </c>
      <c r="AA222">
        <v>62150</v>
      </c>
      <c r="AB222">
        <v>75300</v>
      </c>
      <c r="AC222">
        <v>99400</v>
      </c>
    </row>
    <row r="223" spans="5:29" x14ac:dyDescent="0.25">
      <c r="E223" s="113" t="s">
        <v>221</v>
      </c>
      <c r="F223">
        <v>35800</v>
      </c>
      <c r="G223">
        <v>47300</v>
      </c>
      <c r="H223">
        <v>57300</v>
      </c>
      <c r="I223">
        <v>75650</v>
      </c>
      <c r="J223" s="153">
        <v>39300</v>
      </c>
      <c r="K223" s="146">
        <v>51900</v>
      </c>
      <c r="L223" s="146">
        <v>62900</v>
      </c>
      <c r="M223" s="146">
        <v>83050</v>
      </c>
      <c r="N223" s="152">
        <v>41600</v>
      </c>
      <c r="O223">
        <v>54950</v>
      </c>
      <c r="P223">
        <v>66550</v>
      </c>
      <c r="Q223">
        <v>87850</v>
      </c>
      <c r="R223" s="152">
        <v>41600</v>
      </c>
      <c r="S223">
        <v>54950</v>
      </c>
      <c r="T223">
        <v>66550</v>
      </c>
      <c r="U223">
        <v>87850</v>
      </c>
      <c r="V223" s="152">
        <v>45150</v>
      </c>
      <c r="W223">
        <v>59600</v>
      </c>
      <c r="X223">
        <v>72250</v>
      </c>
      <c r="Y223">
        <v>95400</v>
      </c>
      <c r="Z223" s="152">
        <v>47050</v>
      </c>
      <c r="AA223">
        <v>62150</v>
      </c>
      <c r="AB223">
        <v>75300</v>
      </c>
      <c r="AC223">
        <v>99400</v>
      </c>
    </row>
    <row r="224" spans="5:29" x14ac:dyDescent="0.25">
      <c r="E224" s="113" t="s">
        <v>222</v>
      </c>
      <c r="F224">
        <v>35850</v>
      </c>
      <c r="G224">
        <v>47350</v>
      </c>
      <c r="H224">
        <v>57350</v>
      </c>
      <c r="I224">
        <v>75700</v>
      </c>
      <c r="J224" s="153">
        <v>40100</v>
      </c>
      <c r="K224" s="146">
        <v>52950</v>
      </c>
      <c r="L224" s="146">
        <v>64150</v>
      </c>
      <c r="M224" s="146">
        <v>84700</v>
      </c>
      <c r="N224" s="152">
        <v>42450</v>
      </c>
      <c r="O224">
        <v>56050</v>
      </c>
      <c r="P224">
        <v>67900</v>
      </c>
      <c r="Q224">
        <v>89650</v>
      </c>
      <c r="R224" s="152">
        <v>43900</v>
      </c>
      <c r="S224">
        <v>57950</v>
      </c>
      <c r="T224">
        <v>70250</v>
      </c>
      <c r="U224">
        <v>92750</v>
      </c>
      <c r="V224" s="152">
        <v>47650</v>
      </c>
      <c r="W224">
        <v>62900</v>
      </c>
      <c r="X224">
        <v>76250</v>
      </c>
      <c r="Y224">
        <v>100650</v>
      </c>
      <c r="Z224" s="152">
        <v>48800</v>
      </c>
      <c r="AA224">
        <v>64450</v>
      </c>
      <c r="AB224">
        <v>78100</v>
      </c>
      <c r="AC224">
        <v>103100</v>
      </c>
    </row>
    <row r="225" spans="5:29" x14ac:dyDescent="0.25">
      <c r="E225" s="113" t="s">
        <v>223</v>
      </c>
      <c r="F225">
        <v>37200</v>
      </c>
      <c r="G225">
        <v>49150</v>
      </c>
      <c r="H225">
        <v>59500</v>
      </c>
      <c r="I225">
        <v>78550</v>
      </c>
      <c r="J225" s="153">
        <v>39300</v>
      </c>
      <c r="K225" s="146">
        <v>51900</v>
      </c>
      <c r="L225" s="146">
        <v>62900</v>
      </c>
      <c r="M225" s="146">
        <v>83050</v>
      </c>
      <c r="N225" s="152">
        <v>41600</v>
      </c>
      <c r="O225">
        <v>54950</v>
      </c>
      <c r="P225">
        <v>66550</v>
      </c>
      <c r="Q225">
        <v>87850</v>
      </c>
      <c r="R225" s="152">
        <v>41600</v>
      </c>
      <c r="S225">
        <v>54950</v>
      </c>
      <c r="T225">
        <v>66550</v>
      </c>
      <c r="U225">
        <v>87850</v>
      </c>
      <c r="V225" s="152">
        <v>45150</v>
      </c>
      <c r="W225">
        <v>59600</v>
      </c>
      <c r="X225">
        <v>72250</v>
      </c>
      <c r="Y225">
        <v>95400</v>
      </c>
      <c r="Z225" s="152">
        <v>47050</v>
      </c>
      <c r="AA225">
        <v>62150</v>
      </c>
      <c r="AB225">
        <v>75300</v>
      </c>
      <c r="AC225">
        <v>99400</v>
      </c>
    </row>
    <row r="226" spans="5:29" x14ac:dyDescent="0.25">
      <c r="E226" s="113" t="s">
        <v>224</v>
      </c>
      <c r="F226">
        <v>35800</v>
      </c>
      <c r="G226">
        <v>47300</v>
      </c>
      <c r="H226">
        <v>57300</v>
      </c>
      <c r="I226">
        <v>75650</v>
      </c>
      <c r="J226" s="153">
        <v>39300</v>
      </c>
      <c r="K226" s="146">
        <v>51900</v>
      </c>
      <c r="L226" s="146">
        <v>62900</v>
      </c>
      <c r="M226" s="146">
        <v>83050</v>
      </c>
      <c r="N226" s="152">
        <v>41600</v>
      </c>
      <c r="O226">
        <v>54950</v>
      </c>
      <c r="P226">
        <v>66550</v>
      </c>
      <c r="Q226">
        <v>87850</v>
      </c>
      <c r="R226" s="152">
        <v>41600</v>
      </c>
      <c r="S226">
        <v>54950</v>
      </c>
      <c r="T226">
        <v>66550</v>
      </c>
      <c r="U226">
        <v>87850</v>
      </c>
      <c r="V226" s="152">
        <v>45150</v>
      </c>
      <c r="W226">
        <v>59600</v>
      </c>
      <c r="X226">
        <v>72250</v>
      </c>
      <c r="Y226">
        <v>95400</v>
      </c>
      <c r="Z226" s="152">
        <v>47050</v>
      </c>
      <c r="AA226">
        <v>62150</v>
      </c>
      <c r="AB226">
        <v>75300</v>
      </c>
      <c r="AC226">
        <v>99400</v>
      </c>
    </row>
    <row r="227" spans="5:29" x14ac:dyDescent="0.25">
      <c r="E227" s="113" t="s">
        <v>225</v>
      </c>
      <c r="F227">
        <v>42350</v>
      </c>
      <c r="G227">
        <v>55950</v>
      </c>
      <c r="H227">
        <v>67750</v>
      </c>
      <c r="I227">
        <v>89450</v>
      </c>
      <c r="J227" s="153">
        <v>44950</v>
      </c>
      <c r="K227" s="146">
        <v>59350</v>
      </c>
      <c r="L227" s="146">
        <v>71900</v>
      </c>
      <c r="M227" s="146">
        <v>94900</v>
      </c>
      <c r="N227" s="152">
        <v>44950</v>
      </c>
      <c r="O227">
        <v>59350</v>
      </c>
      <c r="P227">
        <v>71900</v>
      </c>
      <c r="Q227">
        <v>94900</v>
      </c>
      <c r="R227" s="152">
        <v>44950</v>
      </c>
      <c r="S227">
        <v>59350</v>
      </c>
      <c r="T227">
        <v>71900</v>
      </c>
      <c r="U227">
        <v>94950</v>
      </c>
      <c r="V227" s="152">
        <v>47150</v>
      </c>
      <c r="W227">
        <v>62250</v>
      </c>
      <c r="X227">
        <v>75450</v>
      </c>
      <c r="Y227">
        <v>99600</v>
      </c>
      <c r="Z227" s="152">
        <v>47150</v>
      </c>
      <c r="AA227">
        <v>62250</v>
      </c>
      <c r="AB227">
        <v>75450</v>
      </c>
      <c r="AC227">
        <v>99600</v>
      </c>
    </row>
    <row r="228" spans="5:29" x14ac:dyDescent="0.25">
      <c r="E228" s="113" t="s">
        <v>226</v>
      </c>
      <c r="F228">
        <v>35800</v>
      </c>
      <c r="G228">
        <v>47300</v>
      </c>
      <c r="H228">
        <v>57300</v>
      </c>
      <c r="I228">
        <v>75650</v>
      </c>
      <c r="J228" s="153">
        <v>39300</v>
      </c>
      <c r="K228" s="146">
        <v>51900</v>
      </c>
      <c r="L228" s="146">
        <v>62900</v>
      </c>
      <c r="M228" s="146">
        <v>83050</v>
      </c>
      <c r="N228" s="152">
        <v>41600</v>
      </c>
      <c r="O228">
        <v>54950</v>
      </c>
      <c r="P228">
        <v>66550</v>
      </c>
      <c r="Q228">
        <v>87850</v>
      </c>
      <c r="R228" s="152">
        <v>41600</v>
      </c>
      <c r="S228">
        <v>54950</v>
      </c>
      <c r="T228">
        <v>66550</v>
      </c>
      <c r="U228">
        <v>87850</v>
      </c>
      <c r="V228" s="152">
        <v>45150</v>
      </c>
      <c r="W228">
        <v>59600</v>
      </c>
      <c r="X228">
        <v>72250</v>
      </c>
      <c r="Y228">
        <v>95400</v>
      </c>
      <c r="Z228" s="152">
        <v>47050</v>
      </c>
      <c r="AA228">
        <v>62150</v>
      </c>
      <c r="AB228">
        <v>75300</v>
      </c>
      <c r="AC228">
        <v>99400</v>
      </c>
    </row>
    <row r="229" spans="5:29" x14ac:dyDescent="0.25">
      <c r="E229" s="113" t="s">
        <v>227</v>
      </c>
      <c r="F229">
        <v>35800</v>
      </c>
      <c r="G229">
        <v>47300</v>
      </c>
      <c r="H229">
        <v>57300</v>
      </c>
      <c r="I229">
        <v>75650</v>
      </c>
      <c r="J229" s="153">
        <v>39300</v>
      </c>
      <c r="K229" s="146">
        <v>51900</v>
      </c>
      <c r="L229" s="146">
        <v>62900</v>
      </c>
      <c r="M229" s="146">
        <v>83050</v>
      </c>
      <c r="N229" s="152">
        <v>41600</v>
      </c>
      <c r="O229">
        <v>54950</v>
      </c>
      <c r="P229">
        <v>66550</v>
      </c>
      <c r="Q229">
        <v>87850</v>
      </c>
      <c r="R229" s="152">
        <v>41600</v>
      </c>
      <c r="S229">
        <v>54950</v>
      </c>
      <c r="T229">
        <v>66550</v>
      </c>
      <c r="U229">
        <v>87850</v>
      </c>
      <c r="V229" s="152">
        <v>45150</v>
      </c>
      <c r="W229">
        <v>59600</v>
      </c>
      <c r="X229">
        <v>72250</v>
      </c>
      <c r="Y229">
        <v>95400</v>
      </c>
      <c r="Z229" s="152">
        <v>47050</v>
      </c>
      <c r="AA229">
        <v>62150</v>
      </c>
      <c r="AB229">
        <v>75300</v>
      </c>
      <c r="AC229">
        <v>99400</v>
      </c>
    </row>
    <row r="230" spans="5:29" x14ac:dyDescent="0.25">
      <c r="E230" s="113" t="s">
        <v>228</v>
      </c>
      <c r="F230">
        <v>35800</v>
      </c>
      <c r="G230">
        <v>47300</v>
      </c>
      <c r="H230">
        <v>57300</v>
      </c>
      <c r="I230">
        <v>75650</v>
      </c>
      <c r="J230" s="153">
        <v>39300</v>
      </c>
      <c r="K230" s="146">
        <v>51900</v>
      </c>
      <c r="L230" s="146">
        <v>62900</v>
      </c>
      <c r="M230" s="146">
        <v>83050</v>
      </c>
      <c r="N230" s="152">
        <v>41600</v>
      </c>
      <c r="O230">
        <v>54950</v>
      </c>
      <c r="P230">
        <v>66550</v>
      </c>
      <c r="Q230">
        <v>87850</v>
      </c>
      <c r="R230" s="152">
        <v>41600</v>
      </c>
      <c r="S230">
        <v>54950</v>
      </c>
      <c r="T230">
        <v>66550</v>
      </c>
      <c r="U230">
        <v>87850</v>
      </c>
      <c r="V230" s="152">
        <v>45150</v>
      </c>
      <c r="W230">
        <v>59600</v>
      </c>
      <c r="X230">
        <v>72250</v>
      </c>
      <c r="Y230">
        <v>95400</v>
      </c>
      <c r="Z230" s="152">
        <v>47050</v>
      </c>
      <c r="AA230">
        <v>62150</v>
      </c>
      <c r="AB230">
        <v>75300</v>
      </c>
      <c r="AC230">
        <v>99400</v>
      </c>
    </row>
    <row r="231" spans="5:29" x14ac:dyDescent="0.25">
      <c r="E231" s="113" t="s">
        <v>229</v>
      </c>
      <c r="F231">
        <v>40500</v>
      </c>
      <c r="G231">
        <v>53500</v>
      </c>
      <c r="H231">
        <v>64800</v>
      </c>
      <c r="I231">
        <v>85550</v>
      </c>
      <c r="J231" s="153">
        <v>43150</v>
      </c>
      <c r="K231" s="146">
        <v>57000</v>
      </c>
      <c r="L231" s="146">
        <v>69050</v>
      </c>
      <c r="M231" s="146">
        <v>91150</v>
      </c>
      <c r="N231" s="152">
        <v>45700</v>
      </c>
      <c r="O231">
        <v>60350</v>
      </c>
      <c r="P231">
        <v>73100</v>
      </c>
      <c r="Q231">
        <v>96500</v>
      </c>
      <c r="R231" s="152">
        <v>48250</v>
      </c>
      <c r="S231">
        <v>63700</v>
      </c>
      <c r="T231">
        <v>77200</v>
      </c>
      <c r="U231">
        <v>101950</v>
      </c>
      <c r="V231" s="152">
        <v>52700</v>
      </c>
      <c r="W231">
        <v>69550</v>
      </c>
      <c r="X231">
        <v>84300</v>
      </c>
      <c r="Y231">
        <v>111300</v>
      </c>
      <c r="Z231" s="152">
        <v>56700</v>
      </c>
      <c r="AA231">
        <v>74850</v>
      </c>
      <c r="AB231">
        <v>90700</v>
      </c>
      <c r="AC231">
        <v>119750</v>
      </c>
    </row>
    <row r="232" spans="5:29" x14ac:dyDescent="0.25">
      <c r="E232" s="113" t="s">
        <v>230</v>
      </c>
      <c r="F232">
        <v>35800</v>
      </c>
      <c r="G232">
        <v>47300</v>
      </c>
      <c r="H232">
        <v>57300</v>
      </c>
      <c r="I232">
        <v>75650</v>
      </c>
      <c r="J232" s="153">
        <v>39300</v>
      </c>
      <c r="K232" s="146">
        <v>51900</v>
      </c>
      <c r="L232" s="146">
        <v>62900</v>
      </c>
      <c r="M232" s="146">
        <v>83050</v>
      </c>
      <c r="N232" s="152">
        <v>41600</v>
      </c>
      <c r="O232">
        <v>54950</v>
      </c>
      <c r="P232">
        <v>66550</v>
      </c>
      <c r="Q232">
        <v>87850</v>
      </c>
      <c r="R232" s="152">
        <v>45750</v>
      </c>
      <c r="S232">
        <v>60400</v>
      </c>
      <c r="T232">
        <v>73200</v>
      </c>
      <c r="U232">
        <v>96600</v>
      </c>
      <c r="V232" s="152">
        <v>49950</v>
      </c>
      <c r="W232">
        <v>65950</v>
      </c>
      <c r="X232">
        <v>79900</v>
      </c>
      <c r="Y232">
        <v>105500</v>
      </c>
      <c r="Z232" s="152">
        <v>53200</v>
      </c>
      <c r="AA232">
        <v>70250</v>
      </c>
      <c r="AB232">
        <v>85100</v>
      </c>
      <c r="AC232">
        <v>112350</v>
      </c>
    </row>
    <row r="233" spans="5:29" x14ac:dyDescent="0.25">
      <c r="E233" s="113" t="s">
        <v>231</v>
      </c>
      <c r="F233">
        <v>35800</v>
      </c>
      <c r="G233">
        <v>47300</v>
      </c>
      <c r="H233">
        <v>57300</v>
      </c>
      <c r="I233">
        <v>75650</v>
      </c>
      <c r="J233" s="153">
        <v>39300</v>
      </c>
      <c r="K233" s="146">
        <v>51900</v>
      </c>
      <c r="L233" s="146">
        <v>62900</v>
      </c>
      <c r="M233" s="146">
        <v>83050</v>
      </c>
      <c r="N233" s="152">
        <v>41600</v>
      </c>
      <c r="O233">
        <v>54950</v>
      </c>
      <c r="P233">
        <v>66550</v>
      </c>
      <c r="Q233">
        <v>87850</v>
      </c>
      <c r="R233" s="152">
        <v>42000</v>
      </c>
      <c r="S233">
        <v>55450</v>
      </c>
      <c r="T233">
        <v>67200</v>
      </c>
      <c r="U233">
        <v>88750</v>
      </c>
      <c r="V233" s="152">
        <v>45850</v>
      </c>
      <c r="W233">
        <v>60550</v>
      </c>
      <c r="X233">
        <v>73350</v>
      </c>
      <c r="Y233">
        <v>96850</v>
      </c>
      <c r="Z233" s="152">
        <v>47050</v>
      </c>
      <c r="AA233">
        <v>62150</v>
      </c>
      <c r="AB233">
        <v>75300</v>
      </c>
      <c r="AC233">
        <v>99400</v>
      </c>
    </row>
    <row r="234" spans="5:29" x14ac:dyDescent="0.25">
      <c r="E234" s="113" t="s">
        <v>232</v>
      </c>
      <c r="F234">
        <v>35800</v>
      </c>
      <c r="G234">
        <v>47300</v>
      </c>
      <c r="H234">
        <v>57300</v>
      </c>
      <c r="I234">
        <v>75650</v>
      </c>
      <c r="J234" s="153">
        <v>39300</v>
      </c>
      <c r="K234" s="146">
        <v>51900</v>
      </c>
      <c r="L234" s="146">
        <v>62900</v>
      </c>
      <c r="M234" s="146">
        <v>83050</v>
      </c>
      <c r="N234" s="152">
        <v>41600</v>
      </c>
      <c r="O234">
        <v>54950</v>
      </c>
      <c r="P234">
        <v>66550</v>
      </c>
      <c r="Q234">
        <v>87850</v>
      </c>
      <c r="R234" s="152">
        <v>41600</v>
      </c>
      <c r="S234">
        <v>54950</v>
      </c>
      <c r="T234">
        <v>66550</v>
      </c>
      <c r="U234">
        <v>87850</v>
      </c>
      <c r="V234" s="152">
        <v>45150</v>
      </c>
      <c r="W234">
        <v>59600</v>
      </c>
      <c r="X234">
        <v>72250</v>
      </c>
      <c r="Y234">
        <v>95400</v>
      </c>
      <c r="Z234" s="152">
        <v>47050</v>
      </c>
      <c r="AA234">
        <v>62150</v>
      </c>
      <c r="AB234">
        <v>75300</v>
      </c>
      <c r="AC234">
        <v>99400</v>
      </c>
    </row>
    <row r="235" spans="5:29" x14ac:dyDescent="0.25">
      <c r="E235" s="113" t="s">
        <v>233</v>
      </c>
      <c r="F235">
        <v>37050</v>
      </c>
      <c r="G235">
        <v>48950</v>
      </c>
      <c r="H235">
        <v>59300</v>
      </c>
      <c r="I235">
        <v>78300</v>
      </c>
      <c r="J235" s="153">
        <v>40700</v>
      </c>
      <c r="K235" s="146">
        <v>53750</v>
      </c>
      <c r="L235" s="146">
        <v>65100</v>
      </c>
      <c r="M235" s="146">
        <v>85950</v>
      </c>
      <c r="N235" s="152">
        <v>43100</v>
      </c>
      <c r="O235">
        <v>56900</v>
      </c>
      <c r="P235">
        <v>68950</v>
      </c>
      <c r="Q235">
        <v>91000</v>
      </c>
      <c r="R235" s="152">
        <v>43100</v>
      </c>
      <c r="S235">
        <v>56900</v>
      </c>
      <c r="T235">
        <v>68950</v>
      </c>
      <c r="U235">
        <v>91050</v>
      </c>
      <c r="V235" s="152">
        <v>46450</v>
      </c>
      <c r="W235">
        <v>61350</v>
      </c>
      <c r="X235">
        <v>74300</v>
      </c>
      <c r="Y235">
        <v>98100</v>
      </c>
      <c r="Z235" s="152">
        <v>47050</v>
      </c>
      <c r="AA235">
        <v>62150</v>
      </c>
      <c r="AB235">
        <v>75300</v>
      </c>
      <c r="AC235">
        <v>99400</v>
      </c>
    </row>
    <row r="236" spans="5:29" x14ac:dyDescent="0.25">
      <c r="E236" s="113" t="s">
        <v>234</v>
      </c>
      <c r="F236">
        <v>35800</v>
      </c>
      <c r="G236">
        <v>47300</v>
      </c>
      <c r="H236">
        <v>57300</v>
      </c>
      <c r="I236">
        <v>75650</v>
      </c>
      <c r="J236" s="153">
        <v>39300</v>
      </c>
      <c r="K236" s="146">
        <v>51900</v>
      </c>
      <c r="L236" s="146">
        <v>62900</v>
      </c>
      <c r="M236" s="146">
        <v>83050</v>
      </c>
      <c r="N236" s="152">
        <v>41600</v>
      </c>
      <c r="O236">
        <v>54950</v>
      </c>
      <c r="P236">
        <v>66550</v>
      </c>
      <c r="Q236">
        <v>87850</v>
      </c>
      <c r="R236" s="152">
        <v>45750</v>
      </c>
      <c r="S236">
        <v>60400</v>
      </c>
      <c r="T236">
        <v>73200</v>
      </c>
      <c r="U236">
        <v>96600</v>
      </c>
      <c r="V236" s="152">
        <v>49950</v>
      </c>
      <c r="W236">
        <v>65950</v>
      </c>
      <c r="X236">
        <v>79900</v>
      </c>
      <c r="Y236">
        <v>105500</v>
      </c>
      <c r="Z236" s="152">
        <v>54900</v>
      </c>
      <c r="AA236">
        <v>72500</v>
      </c>
      <c r="AB236">
        <v>87850</v>
      </c>
      <c r="AC236">
        <v>116000</v>
      </c>
    </row>
    <row r="237" spans="5:29" x14ac:dyDescent="0.25">
      <c r="E237" s="113" t="s">
        <v>235</v>
      </c>
      <c r="F237">
        <v>36950</v>
      </c>
      <c r="G237">
        <v>48800</v>
      </c>
      <c r="H237">
        <v>59100</v>
      </c>
      <c r="I237">
        <v>78000</v>
      </c>
      <c r="J237" s="153">
        <v>41100</v>
      </c>
      <c r="K237" s="146">
        <v>54300</v>
      </c>
      <c r="L237" s="146">
        <v>65750</v>
      </c>
      <c r="M237" s="146">
        <v>86800</v>
      </c>
      <c r="N237" s="152">
        <v>43500</v>
      </c>
      <c r="O237">
        <v>57450</v>
      </c>
      <c r="P237">
        <v>69600</v>
      </c>
      <c r="Q237">
        <v>91850</v>
      </c>
      <c r="R237" s="152">
        <v>46950</v>
      </c>
      <c r="S237">
        <v>62000</v>
      </c>
      <c r="T237">
        <v>75100</v>
      </c>
      <c r="U237">
        <v>99150</v>
      </c>
      <c r="V237" s="152">
        <v>48850</v>
      </c>
      <c r="W237">
        <v>64500</v>
      </c>
      <c r="X237">
        <v>78150</v>
      </c>
      <c r="Y237">
        <v>103200</v>
      </c>
      <c r="Z237" s="152">
        <v>50000</v>
      </c>
      <c r="AA237">
        <v>66000</v>
      </c>
      <c r="AB237">
        <v>80000</v>
      </c>
      <c r="AC237">
        <v>105600</v>
      </c>
    </row>
    <row r="238" spans="5:29" x14ac:dyDescent="0.25">
      <c r="E238" s="113" t="s">
        <v>236</v>
      </c>
      <c r="F238">
        <v>35800</v>
      </c>
      <c r="G238">
        <v>47300</v>
      </c>
      <c r="H238">
        <v>57300</v>
      </c>
      <c r="I238">
        <v>75650</v>
      </c>
      <c r="J238" s="153">
        <v>39300</v>
      </c>
      <c r="K238" s="146">
        <v>51900</v>
      </c>
      <c r="L238" s="146">
        <v>62900</v>
      </c>
      <c r="M238" s="146">
        <v>83050</v>
      </c>
      <c r="N238" s="152">
        <v>41600</v>
      </c>
      <c r="O238">
        <v>54950</v>
      </c>
      <c r="P238">
        <v>66550</v>
      </c>
      <c r="Q238">
        <v>87850</v>
      </c>
      <c r="R238" s="152">
        <v>41600</v>
      </c>
      <c r="S238">
        <v>54950</v>
      </c>
      <c r="T238">
        <v>66550</v>
      </c>
      <c r="U238">
        <v>87850</v>
      </c>
      <c r="V238" s="152">
        <v>45150</v>
      </c>
      <c r="W238">
        <v>59600</v>
      </c>
      <c r="X238">
        <v>72250</v>
      </c>
      <c r="Y238">
        <v>95400</v>
      </c>
      <c r="Z238" s="152">
        <v>47050</v>
      </c>
      <c r="AA238">
        <v>62150</v>
      </c>
      <c r="AB238">
        <v>75300</v>
      </c>
      <c r="AC238">
        <v>99400</v>
      </c>
    </row>
    <row r="239" spans="5:29" x14ac:dyDescent="0.25">
      <c r="E239" s="113" t="s">
        <v>237</v>
      </c>
      <c r="F239">
        <v>35800</v>
      </c>
      <c r="G239">
        <v>47300</v>
      </c>
      <c r="H239">
        <v>57300</v>
      </c>
      <c r="I239">
        <v>75650</v>
      </c>
      <c r="J239" s="153">
        <v>39300</v>
      </c>
      <c r="K239" s="146">
        <v>51900</v>
      </c>
      <c r="L239" s="146">
        <v>62900</v>
      </c>
      <c r="M239" s="146">
        <v>83050</v>
      </c>
      <c r="N239" s="152">
        <v>41600</v>
      </c>
      <c r="O239">
        <v>54950</v>
      </c>
      <c r="P239">
        <v>66550</v>
      </c>
      <c r="Q239">
        <v>87850</v>
      </c>
      <c r="R239" s="152">
        <v>41600</v>
      </c>
      <c r="S239">
        <v>54950</v>
      </c>
      <c r="T239">
        <v>66550</v>
      </c>
      <c r="U239">
        <v>87850</v>
      </c>
      <c r="V239" s="152">
        <v>45150</v>
      </c>
      <c r="W239">
        <v>59600</v>
      </c>
      <c r="X239">
        <v>72250</v>
      </c>
      <c r="Y239">
        <v>95400</v>
      </c>
      <c r="Z239" s="152">
        <v>47050</v>
      </c>
      <c r="AA239">
        <v>62150</v>
      </c>
      <c r="AB239">
        <v>75300</v>
      </c>
      <c r="AC239">
        <v>99400</v>
      </c>
    </row>
    <row r="240" spans="5:29" x14ac:dyDescent="0.25">
      <c r="E240" s="113" t="s">
        <v>238</v>
      </c>
      <c r="F240">
        <v>39800</v>
      </c>
      <c r="G240">
        <v>52550</v>
      </c>
      <c r="H240">
        <v>63700</v>
      </c>
      <c r="I240">
        <v>84100</v>
      </c>
      <c r="J240" s="153">
        <v>43500</v>
      </c>
      <c r="K240" s="146">
        <v>57450</v>
      </c>
      <c r="L240" s="146">
        <v>69600</v>
      </c>
      <c r="M240" s="146">
        <v>91850</v>
      </c>
      <c r="N240" s="152">
        <v>45000</v>
      </c>
      <c r="O240">
        <v>59400</v>
      </c>
      <c r="P240">
        <v>72000</v>
      </c>
      <c r="Q240">
        <v>95050</v>
      </c>
      <c r="R240" s="152">
        <v>46450</v>
      </c>
      <c r="S240">
        <v>61350</v>
      </c>
      <c r="T240">
        <v>74300</v>
      </c>
      <c r="U240">
        <v>98100</v>
      </c>
      <c r="V240" s="152">
        <v>50700</v>
      </c>
      <c r="W240">
        <v>66950</v>
      </c>
      <c r="X240">
        <v>81100</v>
      </c>
      <c r="Y240">
        <v>107100</v>
      </c>
      <c r="Z240" s="152">
        <v>50700</v>
      </c>
      <c r="AA240">
        <v>66950</v>
      </c>
      <c r="AB240">
        <v>81100</v>
      </c>
      <c r="AC240">
        <v>107100</v>
      </c>
    </row>
    <row r="241" spans="5:29" x14ac:dyDescent="0.25">
      <c r="E241" s="113" t="s">
        <v>239</v>
      </c>
      <c r="F241">
        <v>35800</v>
      </c>
      <c r="G241">
        <v>47300</v>
      </c>
      <c r="H241">
        <v>57300</v>
      </c>
      <c r="I241">
        <v>75650</v>
      </c>
      <c r="J241" s="153">
        <v>39300</v>
      </c>
      <c r="K241" s="146">
        <v>51900</v>
      </c>
      <c r="L241" s="146">
        <v>62900</v>
      </c>
      <c r="M241" s="146">
        <v>83050</v>
      </c>
      <c r="N241" s="152">
        <v>41600</v>
      </c>
      <c r="O241">
        <v>54950</v>
      </c>
      <c r="P241">
        <v>66550</v>
      </c>
      <c r="Q241">
        <v>87850</v>
      </c>
      <c r="R241" s="152">
        <v>41600</v>
      </c>
      <c r="S241">
        <v>54950</v>
      </c>
      <c r="T241">
        <v>66550</v>
      </c>
      <c r="U241">
        <v>87850</v>
      </c>
      <c r="V241" s="152">
        <v>45150</v>
      </c>
      <c r="W241">
        <v>59600</v>
      </c>
      <c r="X241">
        <v>72250</v>
      </c>
      <c r="Y241">
        <v>95400</v>
      </c>
      <c r="Z241" s="152">
        <v>47050</v>
      </c>
      <c r="AA241">
        <v>62150</v>
      </c>
      <c r="AB241">
        <v>75300</v>
      </c>
      <c r="AC241">
        <v>99400</v>
      </c>
    </row>
    <row r="242" spans="5:29" x14ac:dyDescent="0.25">
      <c r="E242" s="113" t="s">
        <v>240</v>
      </c>
      <c r="F242">
        <v>35800</v>
      </c>
      <c r="G242">
        <v>47300</v>
      </c>
      <c r="H242">
        <v>57300</v>
      </c>
      <c r="I242">
        <v>75650</v>
      </c>
      <c r="J242" s="153">
        <v>39300</v>
      </c>
      <c r="K242" s="146">
        <v>51900</v>
      </c>
      <c r="L242" s="146">
        <v>62900</v>
      </c>
      <c r="M242" s="146">
        <v>83050</v>
      </c>
      <c r="N242" s="152">
        <v>41600</v>
      </c>
      <c r="O242">
        <v>54950</v>
      </c>
      <c r="P242">
        <v>66550</v>
      </c>
      <c r="Q242">
        <v>87850</v>
      </c>
      <c r="R242" s="152">
        <v>41600</v>
      </c>
      <c r="S242">
        <v>54950</v>
      </c>
      <c r="T242">
        <v>66550</v>
      </c>
      <c r="U242">
        <v>87850</v>
      </c>
      <c r="V242" s="152">
        <v>45150</v>
      </c>
      <c r="W242">
        <v>59600</v>
      </c>
      <c r="X242">
        <v>72250</v>
      </c>
      <c r="Y242">
        <v>95400</v>
      </c>
      <c r="Z242" s="152">
        <v>47050</v>
      </c>
      <c r="AA242">
        <v>62150</v>
      </c>
      <c r="AB242">
        <v>75300</v>
      </c>
      <c r="AC242">
        <v>99400</v>
      </c>
    </row>
    <row r="243" spans="5:29" x14ac:dyDescent="0.25">
      <c r="E243" s="113" t="s">
        <v>241</v>
      </c>
      <c r="F243">
        <v>35800</v>
      </c>
      <c r="G243">
        <v>47300</v>
      </c>
      <c r="H243">
        <v>57300</v>
      </c>
      <c r="I243">
        <v>75650</v>
      </c>
      <c r="J243" s="153">
        <v>39300</v>
      </c>
      <c r="K243" s="146">
        <v>51900</v>
      </c>
      <c r="L243" s="146">
        <v>62900</v>
      </c>
      <c r="M243" s="146">
        <v>83050</v>
      </c>
      <c r="N243" s="152">
        <v>41600</v>
      </c>
      <c r="O243">
        <v>54950</v>
      </c>
      <c r="P243">
        <v>66550</v>
      </c>
      <c r="Q243">
        <v>87850</v>
      </c>
      <c r="R243" s="152">
        <v>41600</v>
      </c>
      <c r="S243">
        <v>54950</v>
      </c>
      <c r="T243">
        <v>66550</v>
      </c>
      <c r="U243">
        <v>87850</v>
      </c>
      <c r="V243" s="152">
        <v>45150</v>
      </c>
      <c r="W243">
        <v>59600</v>
      </c>
      <c r="X243">
        <v>72250</v>
      </c>
      <c r="Y243">
        <v>95400</v>
      </c>
      <c r="Z243" s="152">
        <v>47050</v>
      </c>
      <c r="AA243">
        <v>62150</v>
      </c>
      <c r="AB243">
        <v>75300</v>
      </c>
      <c r="AC243">
        <v>99400</v>
      </c>
    </row>
    <row r="244" spans="5:29" x14ac:dyDescent="0.25">
      <c r="E244" s="113" t="s">
        <v>242</v>
      </c>
      <c r="F244">
        <v>35800</v>
      </c>
      <c r="G244">
        <v>47300</v>
      </c>
      <c r="H244">
        <v>57300</v>
      </c>
      <c r="I244">
        <v>75650</v>
      </c>
      <c r="J244" s="153">
        <v>39300</v>
      </c>
      <c r="K244" s="146">
        <v>51900</v>
      </c>
      <c r="L244" s="146">
        <v>62900</v>
      </c>
      <c r="M244" s="146">
        <v>83050</v>
      </c>
      <c r="N244" s="152">
        <v>41600</v>
      </c>
      <c r="O244">
        <v>54950</v>
      </c>
      <c r="P244">
        <v>66550</v>
      </c>
      <c r="Q244">
        <v>87850</v>
      </c>
      <c r="R244" s="152">
        <v>41600</v>
      </c>
      <c r="S244">
        <v>54950</v>
      </c>
      <c r="T244">
        <v>66550</v>
      </c>
      <c r="U244">
        <v>87850</v>
      </c>
      <c r="V244" s="152">
        <v>45150</v>
      </c>
      <c r="W244">
        <v>59600</v>
      </c>
      <c r="X244">
        <v>72250</v>
      </c>
      <c r="Y244">
        <v>95400</v>
      </c>
      <c r="Z244" s="152">
        <v>47050</v>
      </c>
      <c r="AA244">
        <v>62150</v>
      </c>
      <c r="AB244">
        <v>75300</v>
      </c>
      <c r="AC244">
        <v>99400</v>
      </c>
    </row>
    <row r="245" spans="5:29" x14ac:dyDescent="0.25">
      <c r="E245" s="113" t="s">
        <v>243</v>
      </c>
      <c r="F245">
        <v>41250</v>
      </c>
      <c r="G245">
        <v>54450</v>
      </c>
      <c r="H245">
        <v>66000</v>
      </c>
      <c r="I245">
        <v>87100</v>
      </c>
      <c r="J245" s="153">
        <v>45300</v>
      </c>
      <c r="K245" s="146">
        <v>59800</v>
      </c>
      <c r="L245" s="146">
        <v>72500</v>
      </c>
      <c r="M245" s="146">
        <v>95700</v>
      </c>
      <c r="N245" s="152">
        <v>47950</v>
      </c>
      <c r="O245">
        <v>63300</v>
      </c>
      <c r="P245">
        <v>76700</v>
      </c>
      <c r="Q245">
        <v>101250</v>
      </c>
      <c r="R245" s="152">
        <v>51050</v>
      </c>
      <c r="S245">
        <v>67400</v>
      </c>
      <c r="T245">
        <v>81700</v>
      </c>
      <c r="U245">
        <v>107850</v>
      </c>
      <c r="V245" s="152">
        <v>53750</v>
      </c>
      <c r="W245">
        <v>70950</v>
      </c>
      <c r="X245">
        <v>86000</v>
      </c>
      <c r="Y245">
        <v>113550</v>
      </c>
      <c r="Z245" s="152">
        <v>53750</v>
      </c>
      <c r="AA245">
        <v>70950</v>
      </c>
      <c r="AB245">
        <v>86000</v>
      </c>
      <c r="AC245">
        <v>113550</v>
      </c>
    </row>
    <row r="246" spans="5:29" x14ac:dyDescent="0.25">
      <c r="E246" s="113" t="s">
        <v>244</v>
      </c>
      <c r="F246">
        <v>37750</v>
      </c>
      <c r="G246">
        <v>49850</v>
      </c>
      <c r="H246">
        <v>60400</v>
      </c>
      <c r="I246">
        <v>79750</v>
      </c>
      <c r="J246" s="153">
        <v>41650</v>
      </c>
      <c r="K246" s="146">
        <v>55000</v>
      </c>
      <c r="L246" s="146">
        <v>66650</v>
      </c>
      <c r="M246" s="146">
        <v>88000</v>
      </c>
      <c r="N246" s="152">
        <v>44100</v>
      </c>
      <c r="O246">
        <v>58250</v>
      </c>
      <c r="P246">
        <v>70550</v>
      </c>
      <c r="Q246">
        <v>93150</v>
      </c>
      <c r="R246" s="152">
        <v>44100</v>
      </c>
      <c r="S246">
        <v>58250</v>
      </c>
      <c r="T246">
        <v>70550</v>
      </c>
      <c r="U246">
        <v>93150</v>
      </c>
      <c r="V246" s="152">
        <v>46500</v>
      </c>
      <c r="W246">
        <v>61400</v>
      </c>
      <c r="X246">
        <v>74400</v>
      </c>
      <c r="Y246">
        <v>98250</v>
      </c>
      <c r="Z246" s="152">
        <v>47050</v>
      </c>
      <c r="AA246">
        <v>62150</v>
      </c>
      <c r="AB246">
        <v>75300</v>
      </c>
      <c r="AC246">
        <v>99400</v>
      </c>
    </row>
    <row r="247" spans="5:29" x14ac:dyDescent="0.25">
      <c r="E247" s="113" t="s">
        <v>245</v>
      </c>
      <c r="F247">
        <v>36200</v>
      </c>
      <c r="G247">
        <v>47800</v>
      </c>
      <c r="H247">
        <v>57900</v>
      </c>
      <c r="I247">
        <v>76450</v>
      </c>
      <c r="J247" s="153">
        <v>40450</v>
      </c>
      <c r="K247" s="146">
        <v>53400</v>
      </c>
      <c r="L247" s="146">
        <v>64700</v>
      </c>
      <c r="M247" s="146">
        <v>85400</v>
      </c>
      <c r="N247" s="152">
        <v>42800</v>
      </c>
      <c r="O247">
        <v>56500</v>
      </c>
      <c r="P247">
        <v>68500</v>
      </c>
      <c r="Q247">
        <v>90400</v>
      </c>
      <c r="R247" s="152">
        <v>42800</v>
      </c>
      <c r="S247">
        <v>56500</v>
      </c>
      <c r="T247">
        <v>68500</v>
      </c>
      <c r="U247">
        <v>90450</v>
      </c>
      <c r="V247" s="152">
        <v>45150</v>
      </c>
      <c r="W247">
        <v>59600</v>
      </c>
      <c r="X247">
        <v>72250</v>
      </c>
      <c r="Y247">
        <v>95400</v>
      </c>
      <c r="Z247" s="152">
        <v>47300</v>
      </c>
      <c r="AA247">
        <v>62450</v>
      </c>
      <c r="AB247">
        <v>75700</v>
      </c>
      <c r="AC247">
        <v>99950</v>
      </c>
    </row>
    <row r="248" spans="5:29" x14ac:dyDescent="0.25">
      <c r="E248" s="113" t="s">
        <v>246</v>
      </c>
      <c r="F248">
        <v>35800</v>
      </c>
      <c r="G248">
        <v>47300</v>
      </c>
      <c r="H248">
        <v>57300</v>
      </c>
      <c r="I248">
        <v>75650</v>
      </c>
      <c r="J248" s="153">
        <v>39750</v>
      </c>
      <c r="K248" s="146">
        <v>52500</v>
      </c>
      <c r="L248" s="146">
        <v>63600</v>
      </c>
      <c r="M248" s="146">
        <v>83950</v>
      </c>
      <c r="N248" s="152">
        <v>42100</v>
      </c>
      <c r="O248">
        <v>55600</v>
      </c>
      <c r="P248">
        <v>67350</v>
      </c>
      <c r="Q248">
        <v>88900</v>
      </c>
      <c r="R248" s="152">
        <v>42100</v>
      </c>
      <c r="S248">
        <v>55600</v>
      </c>
      <c r="T248">
        <v>67350</v>
      </c>
      <c r="U248">
        <v>88950</v>
      </c>
      <c r="V248" s="152">
        <v>45150</v>
      </c>
      <c r="W248">
        <v>59600</v>
      </c>
      <c r="X248">
        <v>72250</v>
      </c>
      <c r="Y248">
        <v>95400</v>
      </c>
      <c r="Z248" s="152">
        <v>47050</v>
      </c>
      <c r="AA248">
        <v>62150</v>
      </c>
      <c r="AB248">
        <v>75300</v>
      </c>
      <c r="AC248">
        <v>99400</v>
      </c>
    </row>
    <row r="249" spans="5:29" x14ac:dyDescent="0.25">
      <c r="E249" s="113" t="s">
        <v>247</v>
      </c>
      <c r="F249">
        <v>37350</v>
      </c>
      <c r="G249">
        <v>49350</v>
      </c>
      <c r="H249">
        <v>59750</v>
      </c>
      <c r="I249">
        <v>78850</v>
      </c>
      <c r="J249" s="153">
        <v>40450</v>
      </c>
      <c r="K249" s="146">
        <v>53400</v>
      </c>
      <c r="L249" s="146">
        <v>64700</v>
      </c>
      <c r="M249" s="146">
        <v>85400</v>
      </c>
      <c r="N249" s="152">
        <v>42800</v>
      </c>
      <c r="O249">
        <v>56500</v>
      </c>
      <c r="P249">
        <v>68500</v>
      </c>
      <c r="Q249">
        <v>90400</v>
      </c>
      <c r="R249" s="152">
        <v>42800</v>
      </c>
      <c r="S249">
        <v>56500</v>
      </c>
      <c r="T249">
        <v>68500</v>
      </c>
      <c r="U249">
        <v>90450</v>
      </c>
      <c r="V249" s="152">
        <v>45150</v>
      </c>
      <c r="W249">
        <v>59600</v>
      </c>
      <c r="X249">
        <v>72250</v>
      </c>
      <c r="Y249">
        <v>95400</v>
      </c>
      <c r="Z249" s="152">
        <v>47050</v>
      </c>
      <c r="AA249">
        <v>62150</v>
      </c>
      <c r="AB249">
        <v>75300</v>
      </c>
      <c r="AC249">
        <v>99400</v>
      </c>
    </row>
    <row r="250" spans="5:29" x14ac:dyDescent="0.25">
      <c r="E250" s="113" t="s">
        <v>248</v>
      </c>
      <c r="F250">
        <v>35900</v>
      </c>
      <c r="G250">
        <v>47400</v>
      </c>
      <c r="H250">
        <v>57450</v>
      </c>
      <c r="I250">
        <v>75850</v>
      </c>
      <c r="J250" s="153">
        <v>40150</v>
      </c>
      <c r="K250" s="146">
        <v>53000</v>
      </c>
      <c r="L250" s="146">
        <v>64250</v>
      </c>
      <c r="M250" s="146">
        <v>84800</v>
      </c>
      <c r="N250" s="152">
        <v>42500</v>
      </c>
      <c r="O250">
        <v>56100</v>
      </c>
      <c r="P250">
        <v>68000</v>
      </c>
      <c r="Q250">
        <v>89750</v>
      </c>
      <c r="R250" s="152">
        <v>44450</v>
      </c>
      <c r="S250">
        <v>58700</v>
      </c>
      <c r="T250">
        <v>71100</v>
      </c>
      <c r="U250">
        <v>93900</v>
      </c>
      <c r="V250" s="152">
        <v>46500</v>
      </c>
      <c r="W250">
        <v>61400</v>
      </c>
      <c r="X250">
        <v>74400</v>
      </c>
      <c r="Y250">
        <v>98250</v>
      </c>
      <c r="Z250" s="152">
        <v>47050</v>
      </c>
      <c r="AA250">
        <v>62150</v>
      </c>
      <c r="AB250">
        <v>75300</v>
      </c>
      <c r="AC250">
        <v>99400</v>
      </c>
    </row>
    <row r="251" spans="5:29" x14ac:dyDescent="0.25">
      <c r="E251" s="113" t="s">
        <v>249</v>
      </c>
      <c r="F251">
        <v>37300</v>
      </c>
      <c r="G251">
        <v>49250</v>
      </c>
      <c r="H251">
        <v>59700</v>
      </c>
      <c r="I251">
        <v>78800</v>
      </c>
      <c r="J251" s="153">
        <v>40450</v>
      </c>
      <c r="K251" s="146">
        <v>53400</v>
      </c>
      <c r="L251" s="146">
        <v>64700</v>
      </c>
      <c r="M251" s="146">
        <v>85400</v>
      </c>
      <c r="N251" s="152">
        <v>42800</v>
      </c>
      <c r="O251">
        <v>56500</v>
      </c>
      <c r="P251">
        <v>68500</v>
      </c>
      <c r="Q251">
        <v>90400</v>
      </c>
      <c r="R251" s="152">
        <v>43850</v>
      </c>
      <c r="S251">
        <v>57900</v>
      </c>
      <c r="T251">
        <v>70150</v>
      </c>
      <c r="U251">
        <v>92600</v>
      </c>
      <c r="V251" s="152">
        <v>46500</v>
      </c>
      <c r="W251">
        <v>61400</v>
      </c>
      <c r="X251">
        <v>74400</v>
      </c>
      <c r="Y251">
        <v>98250</v>
      </c>
      <c r="Z251" s="152">
        <v>48250</v>
      </c>
      <c r="AA251">
        <v>63700</v>
      </c>
      <c r="AB251">
        <v>77200</v>
      </c>
      <c r="AC251">
        <v>101950</v>
      </c>
    </row>
    <row r="252" spans="5:29" x14ac:dyDescent="0.25">
      <c r="E252" s="113" t="s">
        <v>250</v>
      </c>
      <c r="F252">
        <v>35800</v>
      </c>
      <c r="G252">
        <v>47300</v>
      </c>
      <c r="H252">
        <v>57300</v>
      </c>
      <c r="I252">
        <v>75650</v>
      </c>
      <c r="J252" s="153">
        <v>39300</v>
      </c>
      <c r="K252" s="146">
        <v>51900</v>
      </c>
      <c r="L252" s="146">
        <v>62900</v>
      </c>
      <c r="M252" s="146">
        <v>83050</v>
      </c>
      <c r="N252" s="152">
        <v>41600</v>
      </c>
      <c r="O252">
        <v>54950</v>
      </c>
      <c r="P252">
        <v>66550</v>
      </c>
      <c r="Q252">
        <v>87850</v>
      </c>
      <c r="R252" s="152">
        <v>41750</v>
      </c>
      <c r="S252">
        <v>55150</v>
      </c>
      <c r="T252">
        <v>66800</v>
      </c>
      <c r="U252">
        <v>88200</v>
      </c>
      <c r="V252" s="152">
        <v>45600</v>
      </c>
      <c r="W252">
        <v>60200</v>
      </c>
      <c r="X252">
        <v>72950</v>
      </c>
      <c r="Y252">
        <v>96300</v>
      </c>
      <c r="Z252" s="152">
        <v>47050</v>
      </c>
      <c r="AA252">
        <v>62150</v>
      </c>
      <c r="AB252">
        <v>75300</v>
      </c>
      <c r="AC252">
        <v>99400</v>
      </c>
    </row>
    <row r="253" spans="5:29" x14ac:dyDescent="0.25">
      <c r="E253" s="113" t="s">
        <v>251</v>
      </c>
      <c r="F253">
        <v>35800</v>
      </c>
      <c r="G253">
        <v>47300</v>
      </c>
      <c r="H253">
        <v>57300</v>
      </c>
      <c r="I253">
        <v>75650</v>
      </c>
      <c r="J253" s="153">
        <v>39300</v>
      </c>
      <c r="K253" s="146">
        <v>51900</v>
      </c>
      <c r="L253" s="146">
        <v>62900</v>
      </c>
      <c r="M253" s="146">
        <v>83050</v>
      </c>
      <c r="N253" s="152">
        <v>41600</v>
      </c>
      <c r="O253">
        <v>54950</v>
      </c>
      <c r="P253">
        <v>66550</v>
      </c>
      <c r="Q253">
        <v>87850</v>
      </c>
      <c r="R253" s="152">
        <v>42900</v>
      </c>
      <c r="S253">
        <v>56650</v>
      </c>
      <c r="T253">
        <v>68650</v>
      </c>
      <c r="U253">
        <v>90650</v>
      </c>
      <c r="V253" s="152">
        <v>46500</v>
      </c>
      <c r="W253">
        <v>61400</v>
      </c>
      <c r="X253">
        <v>74400</v>
      </c>
      <c r="Y253">
        <v>98250</v>
      </c>
      <c r="Z253" s="152">
        <v>47050</v>
      </c>
      <c r="AA253">
        <v>62150</v>
      </c>
      <c r="AB253">
        <v>75300</v>
      </c>
      <c r="AC253">
        <v>99400</v>
      </c>
    </row>
    <row r="254" spans="5:29" x14ac:dyDescent="0.25">
      <c r="E254" s="113" t="s">
        <v>252</v>
      </c>
      <c r="F254">
        <v>39600</v>
      </c>
      <c r="G254">
        <v>52300</v>
      </c>
      <c r="H254">
        <v>63350</v>
      </c>
      <c r="I254">
        <v>83600</v>
      </c>
      <c r="J254" s="153">
        <v>40050</v>
      </c>
      <c r="K254" s="146">
        <v>52900</v>
      </c>
      <c r="L254" s="146">
        <v>64100</v>
      </c>
      <c r="M254" s="146">
        <v>84600</v>
      </c>
      <c r="N254" s="152">
        <v>42400</v>
      </c>
      <c r="O254">
        <v>56000</v>
      </c>
      <c r="P254">
        <v>67850</v>
      </c>
      <c r="Q254">
        <v>89550</v>
      </c>
      <c r="R254" s="152">
        <v>46600</v>
      </c>
      <c r="S254">
        <v>61550</v>
      </c>
      <c r="T254">
        <v>74550</v>
      </c>
      <c r="U254">
        <v>98450</v>
      </c>
      <c r="V254" s="152">
        <v>46600</v>
      </c>
      <c r="W254">
        <v>61550</v>
      </c>
      <c r="X254">
        <v>74550</v>
      </c>
      <c r="Y254">
        <v>98450</v>
      </c>
      <c r="Z254" s="152">
        <v>47050</v>
      </c>
      <c r="AA254">
        <v>62150</v>
      </c>
      <c r="AB254">
        <v>75300</v>
      </c>
      <c r="AC254">
        <v>99400</v>
      </c>
    </row>
    <row r="255" spans="5:29" x14ac:dyDescent="0.25">
      <c r="E255" s="113" t="s">
        <v>253</v>
      </c>
      <c r="F255">
        <v>35800</v>
      </c>
      <c r="G255">
        <v>47300</v>
      </c>
      <c r="H255">
        <v>57300</v>
      </c>
      <c r="I255">
        <v>75650</v>
      </c>
      <c r="J255" s="153">
        <v>39300</v>
      </c>
      <c r="K255" s="146">
        <v>51900</v>
      </c>
      <c r="L255" s="146">
        <v>62900</v>
      </c>
      <c r="M255" s="146">
        <v>83050</v>
      </c>
      <c r="N255" s="152">
        <v>41600</v>
      </c>
      <c r="O255">
        <v>54950</v>
      </c>
      <c r="P255">
        <v>66550</v>
      </c>
      <c r="Q255">
        <v>87850</v>
      </c>
      <c r="R255" s="152">
        <v>41600</v>
      </c>
      <c r="S255">
        <v>54950</v>
      </c>
      <c r="T255">
        <v>66550</v>
      </c>
      <c r="U255">
        <v>87850</v>
      </c>
      <c r="V255" s="152">
        <v>45150</v>
      </c>
      <c r="W255">
        <v>59600</v>
      </c>
      <c r="X255">
        <v>72250</v>
      </c>
      <c r="Y255">
        <v>95400</v>
      </c>
      <c r="Z255" s="152">
        <v>47050</v>
      </c>
      <c r="AA255">
        <v>62150</v>
      </c>
      <c r="AB255">
        <v>75300</v>
      </c>
      <c r="AC255">
        <v>99400</v>
      </c>
    </row>
    <row r="256" spans="5:29" x14ac:dyDescent="0.25">
      <c r="E256" s="113" t="s">
        <v>254</v>
      </c>
      <c r="F256">
        <v>37600</v>
      </c>
      <c r="G256">
        <v>49650</v>
      </c>
      <c r="H256">
        <v>60150</v>
      </c>
      <c r="I256">
        <v>79400</v>
      </c>
      <c r="J256" s="153">
        <v>42050</v>
      </c>
      <c r="K256" s="146">
        <v>55550</v>
      </c>
      <c r="L256" s="146">
        <v>67300</v>
      </c>
      <c r="M256" s="146">
        <v>88850</v>
      </c>
      <c r="N256" s="152">
        <v>44500</v>
      </c>
      <c r="O256">
        <v>58750</v>
      </c>
      <c r="P256">
        <v>71200</v>
      </c>
      <c r="Q256">
        <v>94000</v>
      </c>
      <c r="R256" s="152">
        <v>48950</v>
      </c>
      <c r="S256">
        <v>64600</v>
      </c>
      <c r="T256">
        <v>78300</v>
      </c>
      <c r="U256">
        <v>103400</v>
      </c>
      <c r="V256" s="152">
        <v>53450</v>
      </c>
      <c r="W256">
        <v>70550</v>
      </c>
      <c r="X256">
        <v>85500</v>
      </c>
      <c r="Y256">
        <v>112900</v>
      </c>
      <c r="Z256" s="152">
        <v>57450</v>
      </c>
      <c r="AA256">
        <v>75850</v>
      </c>
      <c r="AB256">
        <v>91900</v>
      </c>
      <c r="AC256">
        <v>121350</v>
      </c>
    </row>
    <row r="257" spans="5:29" x14ac:dyDescent="0.25">
      <c r="E257" s="113" t="s">
        <v>255</v>
      </c>
      <c r="F257">
        <v>35800</v>
      </c>
      <c r="G257">
        <v>47300</v>
      </c>
      <c r="H257">
        <v>57300</v>
      </c>
      <c r="I257">
        <v>75650</v>
      </c>
      <c r="J257" s="153">
        <v>39300</v>
      </c>
      <c r="K257" s="146">
        <v>51900</v>
      </c>
      <c r="L257" s="146">
        <v>62900</v>
      </c>
      <c r="M257" s="146">
        <v>83050</v>
      </c>
      <c r="N257" s="152">
        <v>41600</v>
      </c>
      <c r="O257">
        <v>54950</v>
      </c>
      <c r="P257">
        <v>66550</v>
      </c>
      <c r="Q257">
        <v>87850</v>
      </c>
      <c r="R257" s="152">
        <v>41600</v>
      </c>
      <c r="S257">
        <v>54950</v>
      </c>
      <c r="T257">
        <v>66550</v>
      </c>
      <c r="U257">
        <v>87850</v>
      </c>
      <c r="V257" s="152">
        <v>45150</v>
      </c>
      <c r="W257">
        <v>59600</v>
      </c>
      <c r="X257">
        <v>72250</v>
      </c>
      <c r="Y257">
        <v>95400</v>
      </c>
      <c r="Z257" s="152">
        <v>47050</v>
      </c>
      <c r="AA257">
        <v>62150</v>
      </c>
      <c r="AB257">
        <v>75300</v>
      </c>
      <c r="AC257">
        <v>99400</v>
      </c>
    </row>
    <row r="258" spans="5:29" x14ac:dyDescent="0.25">
      <c r="E258" s="113" t="s">
        <v>256</v>
      </c>
      <c r="F258">
        <v>38750</v>
      </c>
      <c r="G258">
        <v>51150</v>
      </c>
      <c r="H258">
        <v>62000</v>
      </c>
      <c r="I258">
        <v>81850</v>
      </c>
      <c r="J258" s="153">
        <v>43350</v>
      </c>
      <c r="K258" s="146">
        <v>57250</v>
      </c>
      <c r="L258" s="146">
        <v>69350</v>
      </c>
      <c r="M258" s="146">
        <v>91550</v>
      </c>
      <c r="N258" s="152">
        <v>44200</v>
      </c>
      <c r="O258">
        <v>58350</v>
      </c>
      <c r="P258">
        <v>70700</v>
      </c>
      <c r="Q258">
        <v>93300</v>
      </c>
      <c r="R258" s="152">
        <v>44200</v>
      </c>
      <c r="S258">
        <v>58350</v>
      </c>
      <c r="T258">
        <v>70700</v>
      </c>
      <c r="U258">
        <v>93350</v>
      </c>
      <c r="V258" s="152">
        <v>46500</v>
      </c>
      <c r="W258">
        <v>61400</v>
      </c>
      <c r="X258">
        <v>74400</v>
      </c>
      <c r="Y258">
        <v>98250</v>
      </c>
      <c r="Z258" s="152">
        <v>47050</v>
      </c>
      <c r="AA258">
        <v>62150</v>
      </c>
      <c r="AB258">
        <v>75300</v>
      </c>
      <c r="AC258">
        <v>99400</v>
      </c>
    </row>
    <row r="259" spans="5:29" x14ac:dyDescent="0.25">
      <c r="E259" s="113" t="s">
        <v>257</v>
      </c>
      <c r="F259">
        <v>38650</v>
      </c>
      <c r="G259">
        <v>51050</v>
      </c>
      <c r="H259">
        <v>61850</v>
      </c>
      <c r="I259">
        <v>81650</v>
      </c>
      <c r="J259" s="153">
        <v>42650</v>
      </c>
      <c r="K259" s="146">
        <v>56300</v>
      </c>
      <c r="L259" s="146">
        <v>68250</v>
      </c>
      <c r="M259" s="146">
        <v>90100</v>
      </c>
      <c r="N259" s="152">
        <v>44800</v>
      </c>
      <c r="O259">
        <v>59150</v>
      </c>
      <c r="P259">
        <v>71700</v>
      </c>
      <c r="Q259">
        <v>94650</v>
      </c>
      <c r="R259" s="152">
        <v>48350</v>
      </c>
      <c r="S259">
        <v>63850</v>
      </c>
      <c r="T259">
        <v>77350</v>
      </c>
      <c r="U259">
        <v>102150</v>
      </c>
      <c r="V259" s="152">
        <v>49250</v>
      </c>
      <c r="W259">
        <v>65050</v>
      </c>
      <c r="X259">
        <v>78800</v>
      </c>
      <c r="Y259">
        <v>104050</v>
      </c>
      <c r="Z259" s="152">
        <v>51450</v>
      </c>
      <c r="AA259">
        <v>67950</v>
      </c>
      <c r="AB259">
        <v>82300</v>
      </c>
      <c r="AC259">
        <v>108650</v>
      </c>
    </row>
    <row r="260" spans="5:29" x14ac:dyDescent="0.25">
      <c r="E260" s="113" t="s">
        <v>258</v>
      </c>
      <c r="F260">
        <v>37100</v>
      </c>
      <c r="G260">
        <v>49000</v>
      </c>
      <c r="H260">
        <v>59350</v>
      </c>
      <c r="I260">
        <v>78350</v>
      </c>
      <c r="J260" s="153">
        <v>41500</v>
      </c>
      <c r="K260" s="146">
        <v>54800</v>
      </c>
      <c r="L260" s="146">
        <v>66400</v>
      </c>
      <c r="M260" s="146">
        <v>87650</v>
      </c>
      <c r="N260" s="152">
        <v>43950</v>
      </c>
      <c r="O260">
        <v>58050</v>
      </c>
      <c r="P260">
        <v>70300</v>
      </c>
      <c r="Q260">
        <v>92800</v>
      </c>
      <c r="R260" s="152">
        <v>43950</v>
      </c>
      <c r="S260">
        <v>58050</v>
      </c>
      <c r="T260">
        <v>70300</v>
      </c>
      <c r="U260">
        <v>92800</v>
      </c>
      <c r="V260" s="152">
        <v>45750</v>
      </c>
      <c r="W260">
        <v>60400</v>
      </c>
      <c r="X260">
        <v>73200</v>
      </c>
      <c r="Y260">
        <v>96650</v>
      </c>
      <c r="Z260" s="152">
        <v>47050</v>
      </c>
      <c r="AA260">
        <v>62150</v>
      </c>
      <c r="AB260">
        <v>75300</v>
      </c>
      <c r="AC260">
        <v>99400</v>
      </c>
    </row>
    <row r="261" spans="5:29" x14ac:dyDescent="0.25">
      <c r="E261" s="113" t="s">
        <v>259</v>
      </c>
      <c r="F261">
        <v>40950</v>
      </c>
      <c r="G261">
        <v>54100</v>
      </c>
      <c r="H261">
        <v>65500</v>
      </c>
      <c r="I261">
        <v>86450</v>
      </c>
      <c r="J261" s="153">
        <v>43350</v>
      </c>
      <c r="K261" s="146">
        <v>57250</v>
      </c>
      <c r="L261" s="146">
        <v>69350</v>
      </c>
      <c r="M261" s="146">
        <v>91550</v>
      </c>
      <c r="N261" s="152">
        <v>44700</v>
      </c>
      <c r="O261">
        <v>59050</v>
      </c>
      <c r="P261">
        <v>71500</v>
      </c>
      <c r="Q261">
        <v>94400</v>
      </c>
      <c r="R261" s="152">
        <v>48250</v>
      </c>
      <c r="S261">
        <v>63700</v>
      </c>
      <c r="T261">
        <v>77200</v>
      </c>
      <c r="U261">
        <v>101950</v>
      </c>
      <c r="V261" s="152">
        <v>50050</v>
      </c>
      <c r="W261">
        <v>66100</v>
      </c>
      <c r="X261">
        <v>80100</v>
      </c>
      <c r="Y261">
        <v>105750</v>
      </c>
      <c r="Z261" s="152">
        <v>50050</v>
      </c>
      <c r="AA261">
        <v>66100</v>
      </c>
      <c r="AB261">
        <v>80100</v>
      </c>
      <c r="AC261">
        <v>105750</v>
      </c>
    </row>
    <row r="262" spans="5:29" x14ac:dyDescent="0.25">
      <c r="E262" s="113" t="s">
        <v>260</v>
      </c>
      <c r="F262">
        <v>40800</v>
      </c>
      <c r="G262">
        <v>53900</v>
      </c>
      <c r="H262">
        <v>65300</v>
      </c>
      <c r="I262">
        <v>86200</v>
      </c>
      <c r="J262" s="153">
        <v>43100</v>
      </c>
      <c r="K262" s="146">
        <v>56900</v>
      </c>
      <c r="L262" s="146">
        <v>68950</v>
      </c>
      <c r="M262" s="146">
        <v>91000</v>
      </c>
      <c r="N262" s="152">
        <v>45150</v>
      </c>
      <c r="O262">
        <v>59600</v>
      </c>
      <c r="P262">
        <v>72250</v>
      </c>
      <c r="Q262">
        <v>95350</v>
      </c>
      <c r="R262" s="152">
        <v>45150</v>
      </c>
      <c r="S262">
        <v>59600</v>
      </c>
      <c r="T262">
        <v>72250</v>
      </c>
      <c r="U262">
        <v>95400</v>
      </c>
      <c r="V262" s="152">
        <v>49300</v>
      </c>
      <c r="W262">
        <v>65100</v>
      </c>
      <c r="X262">
        <v>78900</v>
      </c>
      <c r="Y262">
        <v>104150</v>
      </c>
      <c r="Z262" s="152">
        <v>49300</v>
      </c>
      <c r="AA262">
        <v>65100</v>
      </c>
      <c r="AB262">
        <v>78900</v>
      </c>
      <c r="AC262">
        <v>104150</v>
      </c>
    </row>
    <row r="263" spans="5:29" x14ac:dyDescent="0.25">
      <c r="E263" s="113" t="s">
        <v>261</v>
      </c>
      <c r="F263">
        <v>35800</v>
      </c>
      <c r="G263">
        <v>47300</v>
      </c>
      <c r="H263">
        <v>57300</v>
      </c>
      <c r="I263">
        <v>75650</v>
      </c>
      <c r="J263" s="153">
        <v>39300</v>
      </c>
      <c r="K263" s="146">
        <v>51900</v>
      </c>
      <c r="L263" s="146">
        <v>62900</v>
      </c>
      <c r="M263" s="146">
        <v>83050</v>
      </c>
      <c r="N263" s="152">
        <v>41600</v>
      </c>
      <c r="O263">
        <v>54950</v>
      </c>
      <c r="P263">
        <v>66550</v>
      </c>
      <c r="Q263">
        <v>87850</v>
      </c>
      <c r="R263" s="152">
        <v>43950</v>
      </c>
      <c r="S263">
        <v>58050</v>
      </c>
      <c r="T263">
        <v>70300</v>
      </c>
      <c r="U263">
        <v>92800</v>
      </c>
      <c r="V263" s="152">
        <v>48000</v>
      </c>
      <c r="W263">
        <v>63400</v>
      </c>
      <c r="X263">
        <v>76750</v>
      </c>
      <c r="Y263">
        <v>101350</v>
      </c>
      <c r="Z263" s="152">
        <v>48500</v>
      </c>
      <c r="AA263">
        <v>64050</v>
      </c>
      <c r="AB263">
        <v>77600</v>
      </c>
      <c r="AC263">
        <v>102450</v>
      </c>
    </row>
    <row r="264" spans="5:29" x14ac:dyDescent="0.25">
      <c r="E264" s="113" t="s">
        <v>262</v>
      </c>
      <c r="F264">
        <v>35800</v>
      </c>
      <c r="G264">
        <v>47300</v>
      </c>
      <c r="H264">
        <v>57300</v>
      </c>
      <c r="I264">
        <v>75650</v>
      </c>
      <c r="J264" s="153">
        <v>39300</v>
      </c>
      <c r="K264" s="146">
        <v>51900</v>
      </c>
      <c r="L264" s="146">
        <v>62900</v>
      </c>
      <c r="M264" s="146">
        <v>83050</v>
      </c>
      <c r="N264" s="152">
        <v>41600</v>
      </c>
      <c r="O264">
        <v>54950</v>
      </c>
      <c r="P264">
        <v>66550</v>
      </c>
      <c r="Q264">
        <v>87850</v>
      </c>
      <c r="R264" s="152">
        <v>41600</v>
      </c>
      <c r="S264">
        <v>54950</v>
      </c>
      <c r="T264">
        <v>66550</v>
      </c>
      <c r="U264">
        <v>87850</v>
      </c>
      <c r="V264" s="152">
        <v>45150</v>
      </c>
      <c r="W264">
        <v>59600</v>
      </c>
      <c r="X264">
        <v>72250</v>
      </c>
      <c r="Y264">
        <v>95400</v>
      </c>
      <c r="Z264" s="152">
        <v>47050</v>
      </c>
      <c r="AA264">
        <v>62150</v>
      </c>
      <c r="AB264">
        <v>75300</v>
      </c>
      <c r="AC264">
        <v>99400</v>
      </c>
    </row>
    <row r="265" spans="5:29" x14ac:dyDescent="0.25">
      <c r="E265" s="113" t="s">
        <v>263</v>
      </c>
      <c r="F265">
        <v>35800</v>
      </c>
      <c r="G265">
        <v>47300</v>
      </c>
      <c r="H265">
        <v>57300</v>
      </c>
      <c r="I265">
        <v>75650</v>
      </c>
      <c r="J265" s="153">
        <v>39300</v>
      </c>
      <c r="K265" s="146">
        <v>51900</v>
      </c>
      <c r="L265" s="146">
        <v>62900</v>
      </c>
      <c r="M265" s="146">
        <v>83050</v>
      </c>
      <c r="N265" s="152">
        <v>41600</v>
      </c>
      <c r="O265">
        <v>54950</v>
      </c>
      <c r="P265">
        <v>66550</v>
      </c>
      <c r="Q265">
        <v>87850</v>
      </c>
      <c r="R265" s="152">
        <v>41600</v>
      </c>
      <c r="S265">
        <v>54950</v>
      </c>
      <c r="T265">
        <v>66550</v>
      </c>
      <c r="U265">
        <v>87850</v>
      </c>
      <c r="V265" s="152">
        <v>45150</v>
      </c>
      <c r="W265">
        <v>59600</v>
      </c>
      <c r="X265">
        <v>72250</v>
      </c>
      <c r="Y265">
        <v>95400</v>
      </c>
      <c r="Z265" s="152">
        <v>47050</v>
      </c>
      <c r="AA265">
        <v>62150</v>
      </c>
      <c r="AB265">
        <v>75300</v>
      </c>
      <c r="AC265">
        <v>99400</v>
      </c>
    </row>
    <row r="266" spans="5:29" x14ac:dyDescent="0.25">
      <c r="E266" s="113" t="s">
        <v>264</v>
      </c>
      <c r="F266">
        <v>35800</v>
      </c>
      <c r="G266">
        <v>47300</v>
      </c>
      <c r="H266">
        <v>57300</v>
      </c>
      <c r="I266">
        <v>75650</v>
      </c>
      <c r="J266" s="153">
        <v>39300</v>
      </c>
      <c r="K266" s="146">
        <v>51900</v>
      </c>
      <c r="L266" s="146">
        <v>62900</v>
      </c>
      <c r="M266" s="146">
        <v>83050</v>
      </c>
      <c r="N266" s="152">
        <v>41600</v>
      </c>
      <c r="O266">
        <v>54950</v>
      </c>
      <c r="P266">
        <v>66550</v>
      </c>
      <c r="Q266">
        <v>87850</v>
      </c>
      <c r="R266" s="152">
        <v>44100</v>
      </c>
      <c r="S266">
        <v>58250</v>
      </c>
      <c r="T266">
        <v>70550</v>
      </c>
      <c r="U266">
        <v>93150</v>
      </c>
      <c r="V266" s="152">
        <v>48050</v>
      </c>
      <c r="W266">
        <v>63450</v>
      </c>
      <c r="X266">
        <v>76900</v>
      </c>
      <c r="Y266">
        <v>101550</v>
      </c>
      <c r="Z266" s="152">
        <v>48050</v>
      </c>
      <c r="AA266">
        <v>63450</v>
      </c>
      <c r="AB266">
        <v>76900</v>
      </c>
      <c r="AC266">
        <v>101550</v>
      </c>
    </row>
    <row r="267" spans="5:29" x14ac:dyDescent="0.25">
      <c r="E267" s="113" t="s">
        <v>265</v>
      </c>
      <c r="F267">
        <v>43900</v>
      </c>
      <c r="G267">
        <v>57950</v>
      </c>
      <c r="H267">
        <v>70250</v>
      </c>
      <c r="I267">
        <v>92750</v>
      </c>
      <c r="J267" s="153">
        <v>47550</v>
      </c>
      <c r="K267" s="146">
        <v>62800</v>
      </c>
      <c r="L267" s="146">
        <v>76100</v>
      </c>
      <c r="M267" s="146">
        <v>100450</v>
      </c>
      <c r="N267" s="152">
        <v>50350</v>
      </c>
      <c r="O267">
        <v>66500</v>
      </c>
      <c r="P267">
        <v>80550</v>
      </c>
      <c r="Q267">
        <v>106350</v>
      </c>
      <c r="R267" s="152">
        <v>54750</v>
      </c>
      <c r="S267">
        <v>72300</v>
      </c>
      <c r="T267">
        <v>87600</v>
      </c>
      <c r="U267">
        <v>115650</v>
      </c>
      <c r="V267" s="152">
        <v>56850</v>
      </c>
      <c r="W267">
        <v>75050</v>
      </c>
      <c r="X267">
        <v>90950</v>
      </c>
      <c r="Y267">
        <v>120100</v>
      </c>
      <c r="Z267" s="152">
        <v>57000</v>
      </c>
      <c r="AA267">
        <v>75250</v>
      </c>
      <c r="AB267">
        <v>91200</v>
      </c>
      <c r="AC267">
        <v>120400</v>
      </c>
    </row>
    <row r="268" spans="5:29" x14ac:dyDescent="0.25">
      <c r="E268" s="113" t="s">
        <v>266</v>
      </c>
      <c r="F268">
        <v>41850</v>
      </c>
      <c r="G268">
        <v>55250</v>
      </c>
      <c r="H268">
        <v>66950</v>
      </c>
      <c r="I268">
        <v>88350</v>
      </c>
      <c r="J268" s="153">
        <v>46500</v>
      </c>
      <c r="K268" s="146">
        <v>61400</v>
      </c>
      <c r="L268" s="146">
        <v>74400</v>
      </c>
      <c r="M268" s="146">
        <v>98200</v>
      </c>
      <c r="N268" s="152">
        <v>49250</v>
      </c>
      <c r="O268">
        <v>65050</v>
      </c>
      <c r="P268">
        <v>78800</v>
      </c>
      <c r="Q268">
        <v>104000</v>
      </c>
      <c r="R268" s="152">
        <v>54150</v>
      </c>
      <c r="S268">
        <v>71500</v>
      </c>
      <c r="T268">
        <v>86650</v>
      </c>
      <c r="U268">
        <v>114400</v>
      </c>
      <c r="V268" s="152">
        <v>59100</v>
      </c>
      <c r="W268">
        <v>78050</v>
      </c>
      <c r="X268">
        <v>94550</v>
      </c>
      <c r="Y268">
        <v>124850</v>
      </c>
      <c r="Z268" s="152">
        <v>59100</v>
      </c>
      <c r="AA268">
        <v>78050</v>
      </c>
      <c r="AB268">
        <v>94550</v>
      </c>
      <c r="AC268">
        <v>124850</v>
      </c>
    </row>
    <row r="269" spans="5:29" x14ac:dyDescent="0.25">
      <c r="E269" s="113" t="s">
        <v>267</v>
      </c>
      <c r="F269">
        <v>35800</v>
      </c>
      <c r="G269">
        <v>47300</v>
      </c>
      <c r="H269">
        <v>57300</v>
      </c>
      <c r="I269">
        <v>75650</v>
      </c>
      <c r="J269" s="153">
        <v>39300</v>
      </c>
      <c r="K269" s="146">
        <v>51900</v>
      </c>
      <c r="L269" s="146">
        <v>62900</v>
      </c>
      <c r="M269" s="146">
        <v>83050</v>
      </c>
      <c r="N269" s="152">
        <v>41600</v>
      </c>
      <c r="O269">
        <v>54950</v>
      </c>
      <c r="P269">
        <v>66550</v>
      </c>
      <c r="Q269">
        <v>87850</v>
      </c>
      <c r="R269" s="152">
        <v>41650</v>
      </c>
      <c r="S269">
        <v>55000</v>
      </c>
      <c r="T269">
        <v>66650</v>
      </c>
      <c r="U269">
        <v>88000</v>
      </c>
      <c r="V269" s="152">
        <v>45450</v>
      </c>
      <c r="W269">
        <v>60000</v>
      </c>
      <c r="X269">
        <v>72700</v>
      </c>
      <c r="Y269">
        <v>96000</v>
      </c>
      <c r="Z269" s="152">
        <v>47050</v>
      </c>
      <c r="AA269">
        <v>62150</v>
      </c>
      <c r="AB269">
        <v>75300</v>
      </c>
      <c r="AC269">
        <v>99400</v>
      </c>
    </row>
    <row r="270" spans="5:29" x14ac:dyDescent="0.25">
      <c r="E270" s="113" t="s">
        <v>268</v>
      </c>
      <c r="F270">
        <v>43150</v>
      </c>
      <c r="G270">
        <v>57000</v>
      </c>
      <c r="H270">
        <v>69050</v>
      </c>
      <c r="I270">
        <v>91150</v>
      </c>
      <c r="J270" s="153">
        <v>48250</v>
      </c>
      <c r="K270" s="146">
        <v>63700</v>
      </c>
      <c r="L270" s="146">
        <v>77200</v>
      </c>
      <c r="M270" s="146">
        <v>101900</v>
      </c>
      <c r="N270" s="152">
        <v>51100</v>
      </c>
      <c r="O270">
        <v>67500</v>
      </c>
      <c r="P270">
        <v>81750</v>
      </c>
      <c r="Q270">
        <v>107900</v>
      </c>
      <c r="R270" s="152">
        <v>53950</v>
      </c>
      <c r="S270">
        <v>71250</v>
      </c>
      <c r="T270">
        <v>86300</v>
      </c>
      <c r="U270">
        <v>113950</v>
      </c>
      <c r="V270" s="152">
        <v>57100</v>
      </c>
      <c r="W270">
        <v>75400</v>
      </c>
      <c r="X270">
        <v>91350</v>
      </c>
      <c r="Y270">
        <v>120600</v>
      </c>
      <c r="Z270" s="152">
        <v>57100</v>
      </c>
      <c r="AA270">
        <v>75400</v>
      </c>
      <c r="AB270">
        <v>91350</v>
      </c>
      <c r="AC270">
        <v>120600</v>
      </c>
    </row>
    <row r="271" spans="5:29" x14ac:dyDescent="0.25">
      <c r="E271" s="113" t="s">
        <v>269</v>
      </c>
      <c r="F271">
        <v>35800</v>
      </c>
      <c r="G271">
        <v>47300</v>
      </c>
      <c r="H271">
        <v>57300</v>
      </c>
      <c r="I271">
        <v>75650</v>
      </c>
      <c r="J271" s="153">
        <v>39300</v>
      </c>
      <c r="K271" s="146">
        <v>51900</v>
      </c>
      <c r="L271" s="146">
        <v>62900</v>
      </c>
      <c r="M271" s="146">
        <v>83050</v>
      </c>
      <c r="N271" s="152">
        <v>41600</v>
      </c>
      <c r="O271">
        <v>54950</v>
      </c>
      <c r="P271">
        <v>66550</v>
      </c>
      <c r="Q271">
        <v>87850</v>
      </c>
      <c r="R271" s="152">
        <v>41600</v>
      </c>
      <c r="S271">
        <v>54950</v>
      </c>
      <c r="T271">
        <v>66550</v>
      </c>
      <c r="U271">
        <v>87850</v>
      </c>
      <c r="V271" s="152">
        <v>45150</v>
      </c>
      <c r="W271">
        <v>59600</v>
      </c>
      <c r="X271">
        <v>72250</v>
      </c>
      <c r="Y271">
        <v>95400</v>
      </c>
      <c r="Z271" s="152">
        <v>47050</v>
      </c>
      <c r="AA271">
        <v>62150</v>
      </c>
      <c r="AB271">
        <v>75300</v>
      </c>
      <c r="AC271">
        <v>99400</v>
      </c>
    </row>
    <row r="272" spans="5:29" x14ac:dyDescent="0.25">
      <c r="E272" s="113" t="s">
        <v>270</v>
      </c>
      <c r="F272">
        <v>35850</v>
      </c>
      <c r="G272">
        <v>47350</v>
      </c>
      <c r="H272">
        <v>57350</v>
      </c>
      <c r="I272">
        <v>75700</v>
      </c>
      <c r="J272" s="153">
        <v>40100</v>
      </c>
      <c r="K272" s="146">
        <v>52950</v>
      </c>
      <c r="L272" s="146">
        <v>64150</v>
      </c>
      <c r="M272" s="146">
        <v>84700</v>
      </c>
      <c r="N272" s="152">
        <v>42450</v>
      </c>
      <c r="O272">
        <v>56050</v>
      </c>
      <c r="P272">
        <v>67900</v>
      </c>
      <c r="Q272">
        <v>89650</v>
      </c>
      <c r="R272" s="152">
        <v>42450</v>
      </c>
      <c r="S272">
        <v>56050</v>
      </c>
      <c r="T272">
        <v>67900</v>
      </c>
      <c r="U272">
        <v>89650</v>
      </c>
      <c r="V272" s="152">
        <v>45150</v>
      </c>
      <c r="W272">
        <v>59600</v>
      </c>
      <c r="X272">
        <v>72250</v>
      </c>
      <c r="Y272">
        <v>95400</v>
      </c>
      <c r="Z272" s="152">
        <v>47050</v>
      </c>
      <c r="AA272">
        <v>62150</v>
      </c>
      <c r="AB272">
        <v>75300</v>
      </c>
      <c r="AC272">
        <v>99400</v>
      </c>
    </row>
    <row r="273" spans="5:29" x14ac:dyDescent="0.25">
      <c r="E273" s="113" t="s">
        <v>271</v>
      </c>
      <c r="F273">
        <v>35800</v>
      </c>
      <c r="G273">
        <v>47300</v>
      </c>
      <c r="H273">
        <v>57300</v>
      </c>
      <c r="I273">
        <v>75650</v>
      </c>
      <c r="J273" s="153">
        <v>39300</v>
      </c>
      <c r="K273" s="146">
        <v>51900</v>
      </c>
      <c r="L273" s="146">
        <v>62900</v>
      </c>
      <c r="M273" s="146">
        <v>83050</v>
      </c>
      <c r="N273" s="152">
        <v>41600</v>
      </c>
      <c r="O273">
        <v>54950</v>
      </c>
      <c r="P273">
        <v>66550</v>
      </c>
      <c r="Q273">
        <v>87850</v>
      </c>
      <c r="R273" s="152">
        <v>41600</v>
      </c>
      <c r="S273">
        <v>54950</v>
      </c>
      <c r="T273">
        <v>66550</v>
      </c>
      <c r="U273">
        <v>87850</v>
      </c>
      <c r="V273" s="152">
        <v>45150</v>
      </c>
      <c r="W273">
        <v>59600</v>
      </c>
      <c r="X273">
        <v>72250</v>
      </c>
      <c r="Y273">
        <v>95400</v>
      </c>
      <c r="Z273" s="152">
        <v>47050</v>
      </c>
      <c r="AA273">
        <v>62150</v>
      </c>
      <c r="AB273">
        <v>75300</v>
      </c>
      <c r="AC273">
        <v>99400</v>
      </c>
    </row>
    <row r="274" spans="5:29" x14ac:dyDescent="0.25">
      <c r="E274" s="113" t="s">
        <v>272</v>
      </c>
      <c r="F274">
        <v>38550</v>
      </c>
      <c r="G274">
        <v>50900</v>
      </c>
      <c r="H274">
        <v>61700</v>
      </c>
      <c r="I274">
        <v>81450</v>
      </c>
      <c r="J274" s="153">
        <v>43100</v>
      </c>
      <c r="K274" s="146">
        <v>56900</v>
      </c>
      <c r="L274" s="146">
        <v>68950</v>
      </c>
      <c r="M274" s="146">
        <v>91000</v>
      </c>
      <c r="N274" s="152">
        <v>45650</v>
      </c>
      <c r="O274">
        <v>60300</v>
      </c>
      <c r="P274">
        <v>73050</v>
      </c>
      <c r="Q274">
        <v>96450</v>
      </c>
      <c r="R274" s="152">
        <v>47250</v>
      </c>
      <c r="S274">
        <v>62400</v>
      </c>
      <c r="T274">
        <v>75600</v>
      </c>
      <c r="U274">
        <v>99800</v>
      </c>
      <c r="V274" s="152">
        <v>50300</v>
      </c>
      <c r="W274">
        <v>66400</v>
      </c>
      <c r="X274">
        <v>80500</v>
      </c>
      <c r="Y274">
        <v>106300</v>
      </c>
      <c r="Z274" s="152">
        <v>50300</v>
      </c>
      <c r="AA274">
        <v>66400</v>
      </c>
      <c r="AB274">
        <v>80500</v>
      </c>
      <c r="AC274">
        <v>106300</v>
      </c>
    </row>
    <row r="275" spans="5:29" x14ac:dyDescent="0.25">
      <c r="E275" s="113" t="s">
        <v>273</v>
      </c>
      <c r="F275">
        <v>35800</v>
      </c>
      <c r="G275">
        <v>47300</v>
      </c>
      <c r="H275">
        <v>57300</v>
      </c>
      <c r="I275">
        <v>75650</v>
      </c>
      <c r="J275" s="153">
        <v>39300</v>
      </c>
      <c r="K275" s="146">
        <v>51900</v>
      </c>
      <c r="L275" s="146">
        <v>62900</v>
      </c>
      <c r="M275" s="146">
        <v>83050</v>
      </c>
      <c r="N275" s="152">
        <v>41600</v>
      </c>
      <c r="O275">
        <v>54950</v>
      </c>
      <c r="P275">
        <v>66550</v>
      </c>
      <c r="Q275">
        <v>87850</v>
      </c>
      <c r="R275" s="152">
        <v>41600</v>
      </c>
      <c r="S275">
        <v>54950</v>
      </c>
      <c r="T275">
        <v>66550</v>
      </c>
      <c r="U275">
        <v>87850</v>
      </c>
      <c r="V275" s="152">
        <v>45150</v>
      </c>
      <c r="W275">
        <v>59600</v>
      </c>
      <c r="X275">
        <v>72250</v>
      </c>
      <c r="Y275">
        <v>95400</v>
      </c>
      <c r="Z275" s="152">
        <v>47050</v>
      </c>
      <c r="AA275">
        <v>62150</v>
      </c>
      <c r="AB275">
        <v>75300</v>
      </c>
      <c r="AC275">
        <v>99400</v>
      </c>
    </row>
    <row r="276" spans="5:29" x14ac:dyDescent="0.25">
      <c r="E276" s="113" t="s">
        <v>274</v>
      </c>
      <c r="F276">
        <v>39050</v>
      </c>
      <c r="G276">
        <v>51550</v>
      </c>
      <c r="H276">
        <v>62500</v>
      </c>
      <c r="I276">
        <v>82500</v>
      </c>
      <c r="J276" s="153">
        <v>42950</v>
      </c>
      <c r="K276" s="146">
        <v>56700</v>
      </c>
      <c r="L276" s="146">
        <v>68700</v>
      </c>
      <c r="M276" s="146">
        <v>90700</v>
      </c>
      <c r="N276" s="152">
        <v>44200</v>
      </c>
      <c r="O276">
        <v>58350</v>
      </c>
      <c r="P276">
        <v>70700</v>
      </c>
      <c r="Q276">
        <v>93300</v>
      </c>
      <c r="R276" s="152">
        <v>44200</v>
      </c>
      <c r="S276">
        <v>58350</v>
      </c>
      <c r="T276">
        <v>70700</v>
      </c>
      <c r="U276">
        <v>93350</v>
      </c>
      <c r="V276" s="152">
        <v>45850</v>
      </c>
      <c r="W276">
        <v>60550</v>
      </c>
      <c r="X276">
        <v>73350</v>
      </c>
      <c r="Y276">
        <v>96850</v>
      </c>
      <c r="Z276" s="152">
        <v>47050</v>
      </c>
      <c r="AA276">
        <v>62150</v>
      </c>
      <c r="AB276">
        <v>75300</v>
      </c>
      <c r="AC276">
        <v>99400</v>
      </c>
    </row>
    <row r="277" spans="5:29" x14ac:dyDescent="0.25">
      <c r="E277" s="113" t="s">
        <v>275</v>
      </c>
      <c r="F277">
        <v>35800</v>
      </c>
      <c r="G277">
        <v>47300</v>
      </c>
      <c r="H277">
        <v>57300</v>
      </c>
      <c r="I277">
        <v>75650</v>
      </c>
      <c r="J277" s="153">
        <v>39300</v>
      </c>
      <c r="K277" s="146">
        <v>51900</v>
      </c>
      <c r="L277" s="146">
        <v>62900</v>
      </c>
      <c r="M277" s="146">
        <v>83050</v>
      </c>
      <c r="N277" s="152">
        <v>41600</v>
      </c>
      <c r="O277">
        <v>54950</v>
      </c>
      <c r="P277">
        <v>66550</v>
      </c>
      <c r="Q277">
        <v>87850</v>
      </c>
      <c r="R277" s="152">
        <v>41600</v>
      </c>
      <c r="S277">
        <v>54950</v>
      </c>
      <c r="T277">
        <v>66550</v>
      </c>
      <c r="U277">
        <v>87850</v>
      </c>
      <c r="V277" s="152">
        <v>45150</v>
      </c>
      <c r="W277">
        <v>59600</v>
      </c>
      <c r="X277">
        <v>72250</v>
      </c>
      <c r="Y277">
        <v>95400</v>
      </c>
      <c r="Z277" s="152">
        <v>47050</v>
      </c>
      <c r="AA277">
        <v>62150</v>
      </c>
      <c r="AB277">
        <v>75300</v>
      </c>
      <c r="AC277">
        <v>99400</v>
      </c>
    </row>
    <row r="278" spans="5:29" x14ac:dyDescent="0.25">
      <c r="E278" s="113" t="s">
        <v>276</v>
      </c>
      <c r="F278">
        <v>36450</v>
      </c>
      <c r="G278">
        <v>48150</v>
      </c>
      <c r="H278">
        <v>58300</v>
      </c>
      <c r="I278">
        <v>76950</v>
      </c>
      <c r="J278" s="153">
        <v>40750</v>
      </c>
      <c r="K278" s="146">
        <v>53800</v>
      </c>
      <c r="L278" s="146">
        <v>65200</v>
      </c>
      <c r="M278" s="146">
        <v>86050</v>
      </c>
      <c r="N278" s="152">
        <v>43150</v>
      </c>
      <c r="O278">
        <v>57000</v>
      </c>
      <c r="P278">
        <v>69050</v>
      </c>
      <c r="Q278">
        <v>91150</v>
      </c>
      <c r="R278" s="152">
        <v>43800</v>
      </c>
      <c r="S278">
        <v>57850</v>
      </c>
      <c r="T278">
        <v>70100</v>
      </c>
      <c r="U278">
        <v>92550</v>
      </c>
      <c r="V278" s="152">
        <v>46500</v>
      </c>
      <c r="W278">
        <v>61400</v>
      </c>
      <c r="X278">
        <v>74400</v>
      </c>
      <c r="Y278">
        <v>98250</v>
      </c>
      <c r="Z278" s="152">
        <v>47050</v>
      </c>
      <c r="AA278">
        <v>62150</v>
      </c>
      <c r="AB278">
        <v>75300</v>
      </c>
      <c r="AC278">
        <v>99400</v>
      </c>
    </row>
    <row r="279" spans="5:29" x14ac:dyDescent="0.25">
      <c r="E279" s="113" t="s">
        <v>277</v>
      </c>
      <c r="F279">
        <v>43900</v>
      </c>
      <c r="G279">
        <v>57950</v>
      </c>
      <c r="H279">
        <v>70250</v>
      </c>
      <c r="I279">
        <v>92750</v>
      </c>
      <c r="J279" s="153">
        <v>47550</v>
      </c>
      <c r="K279" s="146">
        <v>62800</v>
      </c>
      <c r="L279" s="146">
        <v>76100</v>
      </c>
      <c r="M279" s="146">
        <v>100450</v>
      </c>
      <c r="N279" s="152">
        <v>50350</v>
      </c>
      <c r="O279">
        <v>66500</v>
      </c>
      <c r="P279">
        <v>80550</v>
      </c>
      <c r="Q279">
        <v>106350</v>
      </c>
      <c r="R279" s="152">
        <v>54750</v>
      </c>
      <c r="S279">
        <v>72300</v>
      </c>
      <c r="T279">
        <v>87600</v>
      </c>
      <c r="U279">
        <v>115650</v>
      </c>
      <c r="V279" s="152">
        <v>56850</v>
      </c>
      <c r="W279">
        <v>75050</v>
      </c>
      <c r="X279">
        <v>90950</v>
      </c>
      <c r="Y279">
        <v>120100</v>
      </c>
      <c r="Z279" s="152">
        <v>57000</v>
      </c>
      <c r="AA279">
        <v>75250</v>
      </c>
      <c r="AB279">
        <v>91200</v>
      </c>
      <c r="AC279">
        <v>120400</v>
      </c>
    </row>
    <row r="280" spans="5:29" x14ac:dyDescent="0.25">
      <c r="E280" s="113" t="s">
        <v>278</v>
      </c>
      <c r="F280">
        <v>39750</v>
      </c>
      <c r="G280">
        <v>52500</v>
      </c>
      <c r="H280">
        <v>63600</v>
      </c>
      <c r="I280">
        <v>83950</v>
      </c>
      <c r="J280" s="153">
        <v>41500</v>
      </c>
      <c r="K280" s="146">
        <v>54800</v>
      </c>
      <c r="L280" s="146">
        <v>66400</v>
      </c>
      <c r="M280" s="146">
        <v>87650</v>
      </c>
      <c r="N280" s="152">
        <v>43950</v>
      </c>
      <c r="O280">
        <v>58050</v>
      </c>
      <c r="P280">
        <v>70300</v>
      </c>
      <c r="Q280">
        <v>92800</v>
      </c>
      <c r="R280" s="152">
        <v>43950</v>
      </c>
      <c r="S280">
        <v>58050</v>
      </c>
      <c r="T280">
        <v>70300</v>
      </c>
      <c r="U280">
        <v>92800</v>
      </c>
      <c r="V280" s="152">
        <v>46500</v>
      </c>
      <c r="W280">
        <v>61400</v>
      </c>
      <c r="X280">
        <v>74400</v>
      </c>
      <c r="Y280">
        <v>98250</v>
      </c>
      <c r="Z280" s="152">
        <v>47050</v>
      </c>
      <c r="AA280">
        <v>62150</v>
      </c>
      <c r="AB280">
        <v>75300</v>
      </c>
      <c r="AC280">
        <v>99400</v>
      </c>
    </row>
    <row r="281" spans="5:29" x14ac:dyDescent="0.25">
      <c r="E281" s="113" t="s">
        <v>279</v>
      </c>
      <c r="F281">
        <v>35800</v>
      </c>
      <c r="G281">
        <v>47300</v>
      </c>
      <c r="H281">
        <v>57300</v>
      </c>
      <c r="I281">
        <v>75650</v>
      </c>
      <c r="J281" s="153">
        <v>39300</v>
      </c>
      <c r="K281" s="146">
        <v>51900</v>
      </c>
      <c r="L281" s="146">
        <v>62900</v>
      </c>
      <c r="M281" s="146">
        <v>83050</v>
      </c>
      <c r="N281" s="152">
        <v>41600</v>
      </c>
      <c r="O281">
        <v>54950</v>
      </c>
      <c r="P281">
        <v>66550</v>
      </c>
      <c r="Q281">
        <v>87850</v>
      </c>
      <c r="R281" s="152">
        <v>41600</v>
      </c>
      <c r="S281">
        <v>54950</v>
      </c>
      <c r="T281">
        <v>66550</v>
      </c>
      <c r="U281">
        <v>87850</v>
      </c>
      <c r="V281" s="152">
        <v>45150</v>
      </c>
      <c r="W281">
        <v>59600</v>
      </c>
      <c r="X281">
        <v>72250</v>
      </c>
      <c r="Y281">
        <v>95400</v>
      </c>
      <c r="Z281" s="152">
        <v>47050</v>
      </c>
      <c r="AA281">
        <v>62150</v>
      </c>
      <c r="AB281">
        <v>75300</v>
      </c>
      <c r="AC281">
        <v>99400</v>
      </c>
    </row>
    <row r="282" spans="5:29" x14ac:dyDescent="0.25">
      <c r="E282" s="113" t="s">
        <v>280</v>
      </c>
      <c r="F282">
        <v>35800</v>
      </c>
      <c r="G282">
        <v>47300</v>
      </c>
      <c r="H282">
        <v>57300</v>
      </c>
      <c r="I282">
        <v>75650</v>
      </c>
      <c r="J282" s="153">
        <v>39300</v>
      </c>
      <c r="K282" s="146">
        <v>51900</v>
      </c>
      <c r="L282" s="146">
        <v>62900</v>
      </c>
      <c r="M282" s="146">
        <v>83050</v>
      </c>
      <c r="N282" s="152">
        <v>41600</v>
      </c>
      <c r="O282">
        <v>54950</v>
      </c>
      <c r="P282">
        <v>66550</v>
      </c>
      <c r="Q282">
        <v>87850</v>
      </c>
      <c r="R282" s="152">
        <v>42550</v>
      </c>
      <c r="S282">
        <v>56200</v>
      </c>
      <c r="T282">
        <v>68100</v>
      </c>
      <c r="U282">
        <v>89900</v>
      </c>
      <c r="V282" s="152">
        <v>46450</v>
      </c>
      <c r="W282">
        <v>61350</v>
      </c>
      <c r="X282">
        <v>74300</v>
      </c>
      <c r="Y282">
        <v>98100</v>
      </c>
      <c r="Z282" s="152">
        <v>47050</v>
      </c>
      <c r="AA282">
        <v>62150</v>
      </c>
      <c r="AB282">
        <v>75300</v>
      </c>
      <c r="AC282">
        <v>99400</v>
      </c>
    </row>
    <row r="283" spans="5:29" x14ac:dyDescent="0.25">
      <c r="E283" s="113" t="s">
        <v>281</v>
      </c>
      <c r="F283">
        <v>38050</v>
      </c>
      <c r="G283">
        <v>50250</v>
      </c>
      <c r="H283">
        <v>60900</v>
      </c>
      <c r="I283">
        <v>80400</v>
      </c>
      <c r="J283" s="153">
        <v>41900</v>
      </c>
      <c r="K283" s="146">
        <v>55350</v>
      </c>
      <c r="L283" s="146">
        <v>67050</v>
      </c>
      <c r="M283" s="146">
        <v>88500</v>
      </c>
      <c r="N283" s="152">
        <v>44350</v>
      </c>
      <c r="O283">
        <v>58550</v>
      </c>
      <c r="P283">
        <v>70950</v>
      </c>
      <c r="Q283">
        <v>93650</v>
      </c>
      <c r="R283" s="152">
        <v>45500</v>
      </c>
      <c r="S283">
        <v>60100</v>
      </c>
      <c r="T283">
        <v>72800</v>
      </c>
      <c r="U283">
        <v>96100</v>
      </c>
      <c r="V283" s="152">
        <v>47800</v>
      </c>
      <c r="W283">
        <v>63100</v>
      </c>
      <c r="X283">
        <v>76500</v>
      </c>
      <c r="Y283">
        <v>101000</v>
      </c>
      <c r="Z283" s="152">
        <v>49350</v>
      </c>
      <c r="AA283">
        <v>65150</v>
      </c>
      <c r="AB283">
        <v>78950</v>
      </c>
      <c r="AC283">
        <v>104250</v>
      </c>
    </row>
    <row r="284" spans="5:29" x14ac:dyDescent="0.25">
      <c r="E284" s="113" t="s">
        <v>282</v>
      </c>
      <c r="F284">
        <v>34550</v>
      </c>
      <c r="G284">
        <v>45650</v>
      </c>
      <c r="H284">
        <v>55300</v>
      </c>
      <c r="I284">
        <v>73000</v>
      </c>
      <c r="J284" s="153">
        <v>37750</v>
      </c>
      <c r="K284" s="146">
        <v>49850</v>
      </c>
      <c r="L284" s="146">
        <v>60400</v>
      </c>
      <c r="M284" s="146">
        <v>79750</v>
      </c>
      <c r="N284" s="152">
        <v>39950</v>
      </c>
      <c r="O284">
        <v>52750</v>
      </c>
      <c r="P284">
        <v>63900</v>
      </c>
      <c r="Q284">
        <v>84350</v>
      </c>
      <c r="R284" s="152">
        <v>43200</v>
      </c>
      <c r="S284">
        <v>57050</v>
      </c>
      <c r="T284">
        <v>69100</v>
      </c>
      <c r="U284">
        <v>91250</v>
      </c>
      <c r="V284" s="152">
        <v>45700</v>
      </c>
      <c r="W284">
        <v>60350</v>
      </c>
      <c r="X284">
        <v>73100</v>
      </c>
      <c r="Y284">
        <v>96500</v>
      </c>
      <c r="Z284" s="152">
        <v>50200</v>
      </c>
      <c r="AA284">
        <v>66300</v>
      </c>
      <c r="AB284">
        <v>80300</v>
      </c>
      <c r="AC284">
        <v>106000</v>
      </c>
    </row>
    <row r="285" spans="5:29" x14ac:dyDescent="0.25">
      <c r="E285" s="113" t="s">
        <v>283</v>
      </c>
      <c r="F285">
        <v>38000</v>
      </c>
      <c r="G285">
        <v>50200</v>
      </c>
      <c r="H285">
        <v>60800</v>
      </c>
      <c r="I285">
        <v>80250</v>
      </c>
      <c r="J285" s="153">
        <v>40300</v>
      </c>
      <c r="K285" s="146">
        <v>53200</v>
      </c>
      <c r="L285" s="146">
        <v>64500</v>
      </c>
      <c r="M285" s="146">
        <v>85150</v>
      </c>
      <c r="N285" s="152">
        <v>42650</v>
      </c>
      <c r="O285">
        <v>56300</v>
      </c>
      <c r="P285">
        <v>68250</v>
      </c>
      <c r="Q285">
        <v>90100</v>
      </c>
      <c r="R285" s="152">
        <v>45750</v>
      </c>
      <c r="S285">
        <v>60400</v>
      </c>
      <c r="T285">
        <v>73200</v>
      </c>
      <c r="U285">
        <v>96650</v>
      </c>
      <c r="V285" s="152">
        <v>49750</v>
      </c>
      <c r="W285">
        <v>65700</v>
      </c>
      <c r="X285">
        <v>79600</v>
      </c>
      <c r="Y285">
        <v>105100</v>
      </c>
      <c r="Z285" s="152">
        <v>54700</v>
      </c>
      <c r="AA285">
        <v>72250</v>
      </c>
      <c r="AB285">
        <v>87500</v>
      </c>
      <c r="AC285">
        <v>115500</v>
      </c>
    </row>
    <row r="286" spans="5:29" x14ac:dyDescent="0.25">
      <c r="E286" s="113" t="s">
        <v>284</v>
      </c>
      <c r="F286">
        <v>44600</v>
      </c>
      <c r="G286">
        <v>58900</v>
      </c>
      <c r="H286">
        <v>71350</v>
      </c>
      <c r="I286">
        <v>94200</v>
      </c>
      <c r="J286" s="153">
        <v>46850</v>
      </c>
      <c r="K286" s="146">
        <v>61850</v>
      </c>
      <c r="L286" s="146">
        <v>74950</v>
      </c>
      <c r="M286" s="146">
        <v>98950</v>
      </c>
      <c r="N286" s="152">
        <v>47850</v>
      </c>
      <c r="O286">
        <v>63200</v>
      </c>
      <c r="P286">
        <v>76550</v>
      </c>
      <c r="Q286">
        <v>101050</v>
      </c>
      <c r="R286" s="152">
        <v>50750</v>
      </c>
      <c r="S286">
        <v>67000</v>
      </c>
      <c r="T286">
        <v>81200</v>
      </c>
      <c r="U286">
        <v>107200</v>
      </c>
      <c r="V286" s="152">
        <v>52200</v>
      </c>
      <c r="W286">
        <v>68950</v>
      </c>
      <c r="X286">
        <v>83500</v>
      </c>
      <c r="Y286">
        <v>110250</v>
      </c>
      <c r="Z286" s="152">
        <v>53550</v>
      </c>
      <c r="AA286">
        <v>70700</v>
      </c>
      <c r="AB286">
        <v>85700</v>
      </c>
      <c r="AC286">
        <v>113150</v>
      </c>
    </row>
    <row r="287" spans="5:29" x14ac:dyDescent="0.25">
      <c r="E287" s="113" t="s">
        <v>285</v>
      </c>
      <c r="F287">
        <v>29650</v>
      </c>
      <c r="G287">
        <v>39150</v>
      </c>
      <c r="H287">
        <v>47450</v>
      </c>
      <c r="I287">
        <v>62650</v>
      </c>
      <c r="J287" s="153">
        <v>32350</v>
      </c>
      <c r="K287" s="146">
        <v>42750</v>
      </c>
      <c r="L287" s="146">
        <v>51750</v>
      </c>
      <c r="M287" s="146">
        <v>68300</v>
      </c>
      <c r="N287" s="152">
        <v>34250</v>
      </c>
      <c r="O287">
        <v>45250</v>
      </c>
      <c r="P287">
        <v>54800</v>
      </c>
      <c r="Q287">
        <v>72350</v>
      </c>
      <c r="R287" s="152">
        <v>34500</v>
      </c>
      <c r="S287">
        <v>45550</v>
      </c>
      <c r="T287">
        <v>55200</v>
      </c>
      <c r="U287">
        <v>72900</v>
      </c>
      <c r="V287" s="152">
        <v>37100</v>
      </c>
      <c r="W287">
        <v>49000</v>
      </c>
      <c r="X287">
        <v>59350</v>
      </c>
      <c r="Y287">
        <v>78350</v>
      </c>
      <c r="Z287" s="152">
        <v>37950</v>
      </c>
      <c r="AA287">
        <v>50100</v>
      </c>
      <c r="AB287">
        <v>60700</v>
      </c>
      <c r="AC287">
        <v>80150</v>
      </c>
    </row>
    <row r="288" spans="5:29" x14ac:dyDescent="0.25">
      <c r="E288" s="113" t="s">
        <v>286</v>
      </c>
      <c r="F288">
        <v>35750</v>
      </c>
      <c r="G288">
        <v>47200</v>
      </c>
      <c r="H288">
        <v>57200</v>
      </c>
      <c r="I288">
        <v>75500</v>
      </c>
      <c r="J288" s="153">
        <v>39750</v>
      </c>
      <c r="K288" s="146">
        <v>52500</v>
      </c>
      <c r="L288" s="146">
        <v>63600</v>
      </c>
      <c r="M288" s="146">
        <v>83950</v>
      </c>
      <c r="N288" s="152">
        <v>42100</v>
      </c>
      <c r="O288">
        <v>55600</v>
      </c>
      <c r="P288">
        <v>67350</v>
      </c>
      <c r="Q288">
        <v>88900</v>
      </c>
      <c r="R288" s="152">
        <v>46300</v>
      </c>
      <c r="S288">
        <v>61150</v>
      </c>
      <c r="T288">
        <v>74050</v>
      </c>
      <c r="U288">
        <v>97750</v>
      </c>
      <c r="V288" s="152">
        <v>49950</v>
      </c>
      <c r="W288">
        <v>65950</v>
      </c>
      <c r="X288">
        <v>79900</v>
      </c>
      <c r="Y288">
        <v>105500</v>
      </c>
      <c r="Z288" s="152">
        <v>49950</v>
      </c>
      <c r="AA288">
        <v>65950</v>
      </c>
      <c r="AB288">
        <v>79900</v>
      </c>
      <c r="AC288">
        <v>105500</v>
      </c>
    </row>
    <row r="289" spans="5:29" x14ac:dyDescent="0.25">
      <c r="E289" s="113" t="s">
        <v>287</v>
      </c>
      <c r="F289">
        <v>29650</v>
      </c>
      <c r="G289">
        <v>39150</v>
      </c>
      <c r="H289">
        <v>47450</v>
      </c>
      <c r="I289">
        <v>62650</v>
      </c>
      <c r="J289" s="153">
        <v>32350</v>
      </c>
      <c r="K289" s="146">
        <v>42750</v>
      </c>
      <c r="L289" s="146">
        <v>51750</v>
      </c>
      <c r="M289" s="146">
        <v>68300</v>
      </c>
      <c r="N289" s="152">
        <v>34250</v>
      </c>
      <c r="O289">
        <v>45250</v>
      </c>
      <c r="P289">
        <v>54800</v>
      </c>
      <c r="Q289">
        <v>72350</v>
      </c>
      <c r="R289" s="152">
        <v>34500</v>
      </c>
      <c r="S289">
        <v>45550</v>
      </c>
      <c r="T289">
        <v>55200</v>
      </c>
      <c r="U289">
        <v>72900</v>
      </c>
      <c r="V289" s="152">
        <v>37100</v>
      </c>
      <c r="W289">
        <v>49000</v>
      </c>
      <c r="X289">
        <v>59350</v>
      </c>
      <c r="Y289">
        <v>78350</v>
      </c>
      <c r="Z289" s="152">
        <v>37950</v>
      </c>
      <c r="AA289">
        <v>50100</v>
      </c>
      <c r="AB289">
        <v>60700</v>
      </c>
      <c r="AC289">
        <v>80150</v>
      </c>
    </row>
    <row r="290" spans="5:29" x14ac:dyDescent="0.25">
      <c r="E290" s="113" t="s">
        <v>288</v>
      </c>
      <c r="F290">
        <v>32750</v>
      </c>
      <c r="G290">
        <v>43250</v>
      </c>
      <c r="H290">
        <v>52400</v>
      </c>
      <c r="I290">
        <v>69150</v>
      </c>
      <c r="J290" s="153">
        <v>32750</v>
      </c>
      <c r="K290" s="146">
        <v>43250</v>
      </c>
      <c r="L290" s="146">
        <v>52400</v>
      </c>
      <c r="M290" s="146">
        <v>69150</v>
      </c>
      <c r="N290" s="152">
        <v>34250</v>
      </c>
      <c r="O290">
        <v>45250</v>
      </c>
      <c r="P290">
        <v>54800</v>
      </c>
      <c r="Q290">
        <v>72350</v>
      </c>
      <c r="R290" s="152">
        <v>37500</v>
      </c>
      <c r="S290">
        <v>49500</v>
      </c>
      <c r="T290">
        <v>60000</v>
      </c>
      <c r="U290">
        <v>79200</v>
      </c>
      <c r="V290" s="152">
        <v>39500</v>
      </c>
      <c r="W290">
        <v>52150</v>
      </c>
      <c r="X290">
        <v>63200</v>
      </c>
      <c r="Y290">
        <v>83450</v>
      </c>
      <c r="Z290" s="152">
        <v>39500</v>
      </c>
      <c r="AA290">
        <v>52150</v>
      </c>
      <c r="AB290">
        <v>63200</v>
      </c>
      <c r="AC290">
        <v>83450</v>
      </c>
    </row>
    <row r="291" spans="5:29" x14ac:dyDescent="0.25">
      <c r="E291" s="113" t="s">
        <v>289</v>
      </c>
      <c r="F291">
        <v>33850</v>
      </c>
      <c r="G291">
        <v>44700</v>
      </c>
      <c r="H291">
        <v>54150</v>
      </c>
      <c r="I291">
        <v>71500</v>
      </c>
      <c r="J291" s="153">
        <v>33850</v>
      </c>
      <c r="K291" s="146">
        <v>44700</v>
      </c>
      <c r="L291" s="146">
        <v>54150</v>
      </c>
      <c r="M291" s="146">
        <v>71500</v>
      </c>
      <c r="N291" s="152">
        <v>35400</v>
      </c>
      <c r="O291">
        <v>46750</v>
      </c>
      <c r="P291">
        <v>56650</v>
      </c>
      <c r="Q291">
        <v>74800</v>
      </c>
      <c r="R291" s="152">
        <v>38900</v>
      </c>
      <c r="S291">
        <v>51350</v>
      </c>
      <c r="T291">
        <v>62250</v>
      </c>
      <c r="U291">
        <v>82200</v>
      </c>
      <c r="V291" s="152">
        <v>40100</v>
      </c>
      <c r="W291">
        <v>52950</v>
      </c>
      <c r="X291">
        <v>64150</v>
      </c>
      <c r="Y291">
        <v>84700</v>
      </c>
      <c r="Z291" s="152">
        <v>40100</v>
      </c>
      <c r="AA291">
        <v>52950</v>
      </c>
      <c r="AB291">
        <v>64150</v>
      </c>
      <c r="AC291">
        <v>84700</v>
      </c>
    </row>
    <row r="292" spans="5:29" x14ac:dyDescent="0.25">
      <c r="E292" s="113" t="s">
        <v>290</v>
      </c>
      <c r="F292">
        <v>31200</v>
      </c>
      <c r="G292">
        <v>41200</v>
      </c>
      <c r="H292">
        <v>49900</v>
      </c>
      <c r="I292">
        <v>65850</v>
      </c>
      <c r="J292" s="153">
        <v>32350</v>
      </c>
      <c r="K292" s="146">
        <v>42750</v>
      </c>
      <c r="L292" s="146">
        <v>51750</v>
      </c>
      <c r="M292" s="146">
        <v>68300</v>
      </c>
      <c r="N292" s="152">
        <v>34250</v>
      </c>
      <c r="O292">
        <v>45250</v>
      </c>
      <c r="P292">
        <v>54800</v>
      </c>
      <c r="Q292">
        <v>72350</v>
      </c>
      <c r="R292" s="152">
        <v>37500</v>
      </c>
      <c r="S292">
        <v>49500</v>
      </c>
      <c r="T292">
        <v>60000</v>
      </c>
      <c r="U292">
        <v>79200</v>
      </c>
      <c r="V292" s="152">
        <v>39150</v>
      </c>
      <c r="W292">
        <v>51700</v>
      </c>
      <c r="X292">
        <v>62650</v>
      </c>
      <c r="Y292">
        <v>82700</v>
      </c>
      <c r="Z292" s="152">
        <v>39950</v>
      </c>
      <c r="AA292">
        <v>52750</v>
      </c>
      <c r="AB292">
        <v>63900</v>
      </c>
      <c r="AC292">
        <v>84350</v>
      </c>
    </row>
    <row r="293" spans="5:29" x14ac:dyDescent="0.25">
      <c r="E293" s="113" t="s">
        <v>291</v>
      </c>
      <c r="F293">
        <v>29650</v>
      </c>
      <c r="G293">
        <v>39150</v>
      </c>
      <c r="H293">
        <v>47450</v>
      </c>
      <c r="I293">
        <v>62650</v>
      </c>
      <c r="J293" s="153">
        <v>32350</v>
      </c>
      <c r="K293" s="146">
        <v>42750</v>
      </c>
      <c r="L293" s="146">
        <v>51750</v>
      </c>
      <c r="M293" s="146">
        <v>68300</v>
      </c>
      <c r="N293" s="152">
        <v>34250</v>
      </c>
      <c r="O293">
        <v>45250</v>
      </c>
      <c r="P293">
        <v>54800</v>
      </c>
      <c r="Q293">
        <v>72350</v>
      </c>
      <c r="R293" s="152">
        <v>34850</v>
      </c>
      <c r="S293">
        <v>46050</v>
      </c>
      <c r="T293">
        <v>55750</v>
      </c>
      <c r="U293">
        <v>73600</v>
      </c>
      <c r="V293" s="152">
        <v>37100</v>
      </c>
      <c r="W293">
        <v>49000</v>
      </c>
      <c r="X293">
        <v>59350</v>
      </c>
      <c r="Y293">
        <v>78350</v>
      </c>
      <c r="Z293" s="152">
        <v>37950</v>
      </c>
      <c r="AA293">
        <v>50100</v>
      </c>
      <c r="AB293">
        <v>60700</v>
      </c>
      <c r="AC293">
        <v>80150</v>
      </c>
    </row>
    <row r="294" spans="5:29" x14ac:dyDescent="0.25">
      <c r="E294" s="113" t="s">
        <v>292</v>
      </c>
      <c r="F294">
        <v>29650</v>
      </c>
      <c r="G294">
        <v>39150</v>
      </c>
      <c r="H294">
        <v>47450</v>
      </c>
      <c r="I294">
        <v>62650</v>
      </c>
      <c r="J294" s="153">
        <v>32350</v>
      </c>
      <c r="K294" s="146">
        <v>42750</v>
      </c>
      <c r="L294" s="146">
        <v>51750</v>
      </c>
      <c r="M294" s="146">
        <v>68300</v>
      </c>
      <c r="N294" s="152">
        <v>34250</v>
      </c>
      <c r="O294">
        <v>45250</v>
      </c>
      <c r="P294">
        <v>54800</v>
      </c>
      <c r="Q294">
        <v>72350</v>
      </c>
      <c r="R294" s="152">
        <v>34800</v>
      </c>
      <c r="S294">
        <v>45950</v>
      </c>
      <c r="T294">
        <v>55700</v>
      </c>
      <c r="U294">
        <v>73550</v>
      </c>
      <c r="V294" s="152">
        <v>37100</v>
      </c>
      <c r="W294">
        <v>49000</v>
      </c>
      <c r="X294">
        <v>59350</v>
      </c>
      <c r="Y294">
        <v>78350</v>
      </c>
      <c r="Z294" s="152">
        <v>37950</v>
      </c>
      <c r="AA294">
        <v>50100</v>
      </c>
      <c r="AB294">
        <v>60700</v>
      </c>
      <c r="AC294">
        <v>80150</v>
      </c>
    </row>
    <row r="295" spans="5:29" x14ac:dyDescent="0.25">
      <c r="E295" s="113" t="s">
        <v>293</v>
      </c>
      <c r="F295">
        <v>37200</v>
      </c>
      <c r="G295">
        <v>49150</v>
      </c>
      <c r="H295">
        <v>59500</v>
      </c>
      <c r="I295">
        <v>78550</v>
      </c>
      <c r="J295" s="153">
        <v>40950</v>
      </c>
      <c r="K295" s="146">
        <v>54100</v>
      </c>
      <c r="L295" s="146">
        <v>65500</v>
      </c>
      <c r="M295" s="146">
        <v>86450</v>
      </c>
      <c r="N295" s="152">
        <v>43000</v>
      </c>
      <c r="O295">
        <v>56800</v>
      </c>
      <c r="P295">
        <v>68800</v>
      </c>
      <c r="Q295">
        <v>90800</v>
      </c>
      <c r="R295" s="152">
        <v>44750</v>
      </c>
      <c r="S295">
        <v>59100</v>
      </c>
      <c r="T295">
        <v>71600</v>
      </c>
      <c r="U295">
        <v>94550</v>
      </c>
      <c r="V295" s="152">
        <v>48850</v>
      </c>
      <c r="W295">
        <v>64500</v>
      </c>
      <c r="X295">
        <v>78150</v>
      </c>
      <c r="Y295">
        <v>103200</v>
      </c>
      <c r="Z295" s="152">
        <v>48850</v>
      </c>
      <c r="AA295">
        <v>64500</v>
      </c>
      <c r="AB295">
        <v>78150</v>
      </c>
      <c r="AC295">
        <v>103200</v>
      </c>
    </row>
    <row r="296" spans="5:29" x14ac:dyDescent="0.25">
      <c r="E296" s="113" t="s">
        <v>294</v>
      </c>
      <c r="F296">
        <v>31400</v>
      </c>
      <c r="G296">
        <v>41450</v>
      </c>
      <c r="H296">
        <v>50250</v>
      </c>
      <c r="I296">
        <v>66350</v>
      </c>
      <c r="J296" s="153">
        <v>34950</v>
      </c>
      <c r="K296" s="146">
        <v>46150</v>
      </c>
      <c r="L296" s="146">
        <v>55900</v>
      </c>
      <c r="M296" s="146">
        <v>73800</v>
      </c>
      <c r="N296" s="152">
        <v>37000</v>
      </c>
      <c r="O296">
        <v>48850</v>
      </c>
      <c r="P296">
        <v>59200</v>
      </c>
      <c r="Q296">
        <v>78150</v>
      </c>
      <c r="R296" s="152">
        <v>38350</v>
      </c>
      <c r="S296">
        <v>50650</v>
      </c>
      <c r="T296">
        <v>61350</v>
      </c>
      <c r="U296">
        <v>81000</v>
      </c>
      <c r="V296" s="152">
        <v>40800</v>
      </c>
      <c r="W296">
        <v>53900</v>
      </c>
      <c r="X296">
        <v>65300</v>
      </c>
      <c r="Y296">
        <v>86200</v>
      </c>
      <c r="Z296" s="152">
        <v>40800</v>
      </c>
      <c r="AA296">
        <v>53900</v>
      </c>
      <c r="AB296">
        <v>65300</v>
      </c>
      <c r="AC296">
        <v>86200</v>
      </c>
    </row>
    <row r="297" spans="5:29" x14ac:dyDescent="0.25">
      <c r="E297" s="113" t="s">
        <v>295</v>
      </c>
      <c r="F297">
        <v>29650</v>
      </c>
      <c r="G297">
        <v>39150</v>
      </c>
      <c r="H297">
        <v>47450</v>
      </c>
      <c r="I297">
        <v>62650</v>
      </c>
      <c r="J297" s="153">
        <v>32350</v>
      </c>
      <c r="K297" s="146">
        <v>42750</v>
      </c>
      <c r="L297" s="146">
        <v>51750</v>
      </c>
      <c r="M297" s="146">
        <v>68300</v>
      </c>
      <c r="N297" s="152">
        <v>34250</v>
      </c>
      <c r="O297">
        <v>45250</v>
      </c>
      <c r="P297">
        <v>54800</v>
      </c>
      <c r="Q297">
        <v>72350</v>
      </c>
      <c r="R297" s="152">
        <v>35100</v>
      </c>
      <c r="S297">
        <v>46350</v>
      </c>
      <c r="T297">
        <v>56150</v>
      </c>
      <c r="U297">
        <v>74150</v>
      </c>
      <c r="V297" s="152">
        <v>37100</v>
      </c>
      <c r="W297">
        <v>49000</v>
      </c>
      <c r="X297">
        <v>59350</v>
      </c>
      <c r="Y297">
        <v>78350</v>
      </c>
      <c r="Z297" s="152">
        <v>37950</v>
      </c>
      <c r="AA297">
        <v>50100</v>
      </c>
      <c r="AB297">
        <v>60700</v>
      </c>
      <c r="AC297">
        <v>80150</v>
      </c>
    </row>
    <row r="298" spans="5:29" x14ac:dyDescent="0.25">
      <c r="E298" s="113" t="s">
        <v>296</v>
      </c>
      <c r="F298">
        <v>29650</v>
      </c>
      <c r="G298">
        <v>39150</v>
      </c>
      <c r="H298">
        <v>47450</v>
      </c>
      <c r="I298">
        <v>62650</v>
      </c>
      <c r="J298" s="153">
        <v>32350</v>
      </c>
      <c r="K298" s="146">
        <v>42750</v>
      </c>
      <c r="L298" s="146">
        <v>51750</v>
      </c>
      <c r="M298" s="146">
        <v>68300</v>
      </c>
      <c r="N298" s="152">
        <v>34250</v>
      </c>
      <c r="O298">
        <v>45250</v>
      </c>
      <c r="P298">
        <v>54800</v>
      </c>
      <c r="Q298">
        <v>72350</v>
      </c>
      <c r="R298" s="152">
        <v>34500</v>
      </c>
      <c r="S298">
        <v>45550</v>
      </c>
      <c r="T298">
        <v>55200</v>
      </c>
      <c r="U298">
        <v>72900</v>
      </c>
      <c r="V298" s="152">
        <v>37100</v>
      </c>
      <c r="W298">
        <v>49000</v>
      </c>
      <c r="X298">
        <v>59350</v>
      </c>
      <c r="Y298">
        <v>78350</v>
      </c>
      <c r="Z298" s="152">
        <v>37950</v>
      </c>
      <c r="AA298">
        <v>50100</v>
      </c>
      <c r="AB298">
        <v>60700</v>
      </c>
      <c r="AC298">
        <v>80150</v>
      </c>
    </row>
    <row r="299" spans="5:29" x14ac:dyDescent="0.25">
      <c r="E299" s="113" t="s">
        <v>297</v>
      </c>
      <c r="F299">
        <v>29950</v>
      </c>
      <c r="G299">
        <v>39550</v>
      </c>
      <c r="H299">
        <v>47900</v>
      </c>
      <c r="I299">
        <v>63250</v>
      </c>
      <c r="J299" s="153">
        <v>32350</v>
      </c>
      <c r="K299" s="146">
        <v>42750</v>
      </c>
      <c r="L299" s="146">
        <v>51750</v>
      </c>
      <c r="M299" s="146">
        <v>68300</v>
      </c>
      <c r="N299" s="152">
        <v>34250</v>
      </c>
      <c r="O299">
        <v>45250</v>
      </c>
      <c r="P299">
        <v>54800</v>
      </c>
      <c r="Q299">
        <v>72350</v>
      </c>
      <c r="R299" s="152">
        <v>37400</v>
      </c>
      <c r="S299">
        <v>49400</v>
      </c>
      <c r="T299">
        <v>59850</v>
      </c>
      <c r="U299">
        <v>79050</v>
      </c>
      <c r="V299" s="152">
        <v>40850</v>
      </c>
      <c r="W299">
        <v>53950</v>
      </c>
      <c r="X299">
        <v>65350</v>
      </c>
      <c r="Y299">
        <v>86300</v>
      </c>
      <c r="Z299" s="152">
        <v>44900</v>
      </c>
      <c r="AA299">
        <v>59300</v>
      </c>
      <c r="AB299">
        <v>71850</v>
      </c>
      <c r="AC299">
        <v>94850</v>
      </c>
    </row>
    <row r="300" spans="5:29" x14ac:dyDescent="0.25">
      <c r="E300" s="113" t="s">
        <v>298</v>
      </c>
      <c r="F300">
        <v>37200</v>
      </c>
      <c r="G300">
        <v>49150</v>
      </c>
      <c r="H300">
        <v>59500</v>
      </c>
      <c r="I300">
        <v>78550</v>
      </c>
      <c r="J300" s="153">
        <v>40950</v>
      </c>
      <c r="K300" s="146">
        <v>54100</v>
      </c>
      <c r="L300" s="146">
        <v>65500</v>
      </c>
      <c r="M300" s="146">
        <v>86450</v>
      </c>
      <c r="N300" s="152">
        <v>43000</v>
      </c>
      <c r="O300">
        <v>56800</v>
      </c>
      <c r="P300">
        <v>68800</v>
      </c>
      <c r="Q300">
        <v>90800</v>
      </c>
      <c r="R300" s="152">
        <v>44750</v>
      </c>
      <c r="S300">
        <v>59100</v>
      </c>
      <c r="T300">
        <v>71600</v>
      </c>
      <c r="U300">
        <v>94550</v>
      </c>
      <c r="V300" s="152">
        <v>48850</v>
      </c>
      <c r="W300">
        <v>64500</v>
      </c>
      <c r="X300">
        <v>78150</v>
      </c>
      <c r="Y300">
        <v>103200</v>
      </c>
      <c r="Z300" s="152">
        <v>48850</v>
      </c>
      <c r="AA300">
        <v>64500</v>
      </c>
      <c r="AB300">
        <v>78150</v>
      </c>
      <c r="AC300">
        <v>103200</v>
      </c>
    </row>
    <row r="301" spans="5:29" x14ac:dyDescent="0.25">
      <c r="E301" s="113" t="s">
        <v>299</v>
      </c>
      <c r="F301">
        <v>30550</v>
      </c>
      <c r="G301">
        <v>40350</v>
      </c>
      <c r="H301">
        <v>48900</v>
      </c>
      <c r="I301">
        <v>64550</v>
      </c>
      <c r="J301" s="153">
        <v>32350</v>
      </c>
      <c r="K301" s="146">
        <v>42750</v>
      </c>
      <c r="L301" s="146">
        <v>51750</v>
      </c>
      <c r="M301" s="146">
        <v>68300</v>
      </c>
      <c r="N301" s="152">
        <v>34250</v>
      </c>
      <c r="O301">
        <v>45250</v>
      </c>
      <c r="P301">
        <v>54800</v>
      </c>
      <c r="Q301">
        <v>72350</v>
      </c>
      <c r="R301" s="152">
        <v>34500</v>
      </c>
      <c r="S301">
        <v>45550</v>
      </c>
      <c r="T301">
        <v>55200</v>
      </c>
      <c r="U301">
        <v>72900</v>
      </c>
      <c r="V301" s="152">
        <v>37100</v>
      </c>
      <c r="W301">
        <v>49000</v>
      </c>
      <c r="X301">
        <v>59350</v>
      </c>
      <c r="Y301">
        <v>78350</v>
      </c>
      <c r="Z301" s="152">
        <v>37950</v>
      </c>
      <c r="AA301">
        <v>50100</v>
      </c>
      <c r="AB301">
        <v>60700</v>
      </c>
      <c r="AC301">
        <v>80150</v>
      </c>
    </row>
    <row r="302" spans="5:29" x14ac:dyDescent="0.25">
      <c r="E302" s="113" t="s">
        <v>300</v>
      </c>
      <c r="F302">
        <v>33800</v>
      </c>
      <c r="G302">
        <v>44650</v>
      </c>
      <c r="H302">
        <v>54100</v>
      </c>
      <c r="I302">
        <v>71400</v>
      </c>
      <c r="J302" s="153">
        <v>33800</v>
      </c>
      <c r="K302" s="146">
        <v>44650</v>
      </c>
      <c r="L302" s="146">
        <v>54100</v>
      </c>
      <c r="M302" s="146">
        <v>71400</v>
      </c>
      <c r="N302" s="152">
        <v>35400</v>
      </c>
      <c r="O302">
        <v>46750</v>
      </c>
      <c r="P302">
        <v>56650</v>
      </c>
      <c r="Q302">
        <v>74800</v>
      </c>
      <c r="R302" s="152">
        <v>35600</v>
      </c>
      <c r="S302">
        <v>47000</v>
      </c>
      <c r="T302">
        <v>56950</v>
      </c>
      <c r="U302">
        <v>75200</v>
      </c>
      <c r="V302" s="152">
        <v>37250</v>
      </c>
      <c r="W302">
        <v>49200</v>
      </c>
      <c r="X302">
        <v>59600</v>
      </c>
      <c r="Y302">
        <v>78700</v>
      </c>
      <c r="Z302" s="152">
        <v>39800</v>
      </c>
      <c r="AA302">
        <v>52550</v>
      </c>
      <c r="AB302">
        <v>63700</v>
      </c>
      <c r="AC302">
        <v>84100</v>
      </c>
    </row>
    <row r="303" spans="5:29" x14ac:dyDescent="0.25">
      <c r="E303" s="113" t="s">
        <v>301</v>
      </c>
      <c r="F303">
        <v>30800</v>
      </c>
      <c r="G303">
        <v>40700</v>
      </c>
      <c r="H303">
        <v>49300</v>
      </c>
      <c r="I303">
        <v>65100</v>
      </c>
      <c r="J303" s="153">
        <v>32700</v>
      </c>
      <c r="K303" s="146">
        <v>43200</v>
      </c>
      <c r="L303" s="146">
        <v>52300</v>
      </c>
      <c r="M303" s="146">
        <v>69050</v>
      </c>
      <c r="N303" s="152">
        <v>34600</v>
      </c>
      <c r="O303">
        <v>45700</v>
      </c>
      <c r="P303">
        <v>55350</v>
      </c>
      <c r="Q303">
        <v>73050</v>
      </c>
      <c r="R303" s="152">
        <v>38050</v>
      </c>
      <c r="S303">
        <v>50250</v>
      </c>
      <c r="T303">
        <v>60850</v>
      </c>
      <c r="U303">
        <v>80350</v>
      </c>
      <c r="V303" s="152">
        <v>41550</v>
      </c>
      <c r="W303">
        <v>54850</v>
      </c>
      <c r="X303">
        <v>66450</v>
      </c>
      <c r="Y303">
        <v>87750</v>
      </c>
      <c r="Z303" s="152">
        <v>42250</v>
      </c>
      <c r="AA303">
        <v>55800</v>
      </c>
      <c r="AB303">
        <v>67600</v>
      </c>
      <c r="AC303">
        <v>89250</v>
      </c>
    </row>
    <row r="304" spans="5:29" x14ac:dyDescent="0.25">
      <c r="E304" s="113" t="s">
        <v>302</v>
      </c>
      <c r="F304">
        <v>29650</v>
      </c>
      <c r="G304">
        <v>39150</v>
      </c>
      <c r="H304">
        <v>47450</v>
      </c>
      <c r="I304">
        <v>62650</v>
      </c>
      <c r="J304" s="153">
        <v>32350</v>
      </c>
      <c r="K304" s="146">
        <v>42750</v>
      </c>
      <c r="L304" s="146">
        <v>51750</v>
      </c>
      <c r="M304" s="146">
        <v>68300</v>
      </c>
      <c r="N304" s="152">
        <v>34250</v>
      </c>
      <c r="O304">
        <v>45250</v>
      </c>
      <c r="P304">
        <v>54800</v>
      </c>
      <c r="Q304">
        <v>72350</v>
      </c>
      <c r="R304" s="152">
        <v>34500</v>
      </c>
      <c r="S304">
        <v>45550</v>
      </c>
      <c r="T304">
        <v>55200</v>
      </c>
      <c r="U304">
        <v>72900</v>
      </c>
      <c r="V304" s="152">
        <v>37100</v>
      </c>
      <c r="W304">
        <v>49000</v>
      </c>
      <c r="X304">
        <v>59350</v>
      </c>
      <c r="Y304">
        <v>78350</v>
      </c>
      <c r="Z304" s="152">
        <v>37950</v>
      </c>
      <c r="AA304">
        <v>50100</v>
      </c>
      <c r="AB304">
        <v>60700</v>
      </c>
      <c r="AC304">
        <v>80150</v>
      </c>
    </row>
    <row r="305" spans="5:29" x14ac:dyDescent="0.25">
      <c r="E305" s="113" t="s">
        <v>303</v>
      </c>
      <c r="F305">
        <v>36000</v>
      </c>
      <c r="G305">
        <v>47550</v>
      </c>
      <c r="H305">
        <v>57600</v>
      </c>
      <c r="I305">
        <v>76050</v>
      </c>
      <c r="J305" s="153">
        <v>40250</v>
      </c>
      <c r="K305" s="146">
        <v>53150</v>
      </c>
      <c r="L305" s="146">
        <v>64400</v>
      </c>
      <c r="M305" s="146">
        <v>85000</v>
      </c>
      <c r="N305" s="152">
        <v>42600</v>
      </c>
      <c r="O305">
        <v>56250</v>
      </c>
      <c r="P305">
        <v>68150</v>
      </c>
      <c r="Q305">
        <v>89950</v>
      </c>
      <c r="R305" s="152">
        <v>43300</v>
      </c>
      <c r="S305">
        <v>57200</v>
      </c>
      <c r="T305">
        <v>69300</v>
      </c>
      <c r="U305">
        <v>91500</v>
      </c>
      <c r="V305" s="152">
        <v>45150</v>
      </c>
      <c r="W305">
        <v>59600</v>
      </c>
      <c r="X305">
        <v>72250</v>
      </c>
      <c r="Y305">
        <v>95400</v>
      </c>
      <c r="Z305" s="152">
        <v>47500</v>
      </c>
      <c r="AA305">
        <v>62700</v>
      </c>
      <c r="AB305">
        <v>76000</v>
      </c>
      <c r="AC305">
        <v>100350</v>
      </c>
    </row>
    <row r="306" spans="5:29" x14ac:dyDescent="0.25">
      <c r="E306" s="113" t="s">
        <v>304</v>
      </c>
      <c r="F306">
        <v>30400</v>
      </c>
      <c r="G306">
        <v>40150</v>
      </c>
      <c r="H306">
        <v>48650</v>
      </c>
      <c r="I306">
        <v>64200</v>
      </c>
      <c r="J306" s="153">
        <v>34000</v>
      </c>
      <c r="K306" s="146">
        <v>44900</v>
      </c>
      <c r="L306" s="146">
        <v>54400</v>
      </c>
      <c r="M306" s="146">
        <v>71800</v>
      </c>
      <c r="N306" s="152">
        <v>36000</v>
      </c>
      <c r="O306">
        <v>47550</v>
      </c>
      <c r="P306">
        <v>57600</v>
      </c>
      <c r="Q306">
        <v>76050</v>
      </c>
      <c r="R306" s="152">
        <v>39600</v>
      </c>
      <c r="S306">
        <v>52300</v>
      </c>
      <c r="T306">
        <v>63350</v>
      </c>
      <c r="U306">
        <v>83650</v>
      </c>
      <c r="V306" s="152">
        <v>41650</v>
      </c>
      <c r="W306">
        <v>55000</v>
      </c>
      <c r="X306">
        <v>66650</v>
      </c>
      <c r="Y306">
        <v>88000</v>
      </c>
      <c r="Z306" s="152">
        <v>41650</v>
      </c>
      <c r="AA306">
        <v>55000</v>
      </c>
      <c r="AB306">
        <v>66650</v>
      </c>
      <c r="AC306">
        <v>88000</v>
      </c>
    </row>
    <row r="307" spans="5:29" x14ac:dyDescent="0.25">
      <c r="E307" s="113" t="s">
        <v>305</v>
      </c>
      <c r="F307">
        <v>29650</v>
      </c>
      <c r="G307">
        <v>39150</v>
      </c>
      <c r="H307">
        <v>47450</v>
      </c>
      <c r="I307">
        <v>62650</v>
      </c>
      <c r="J307" s="153">
        <v>32350</v>
      </c>
      <c r="K307" s="146">
        <v>42750</v>
      </c>
      <c r="L307" s="146">
        <v>51750</v>
      </c>
      <c r="M307" s="146">
        <v>68300</v>
      </c>
      <c r="N307" s="152">
        <v>34250</v>
      </c>
      <c r="O307">
        <v>45250</v>
      </c>
      <c r="P307">
        <v>54800</v>
      </c>
      <c r="Q307">
        <v>72350</v>
      </c>
      <c r="R307" s="152">
        <v>35250</v>
      </c>
      <c r="S307">
        <v>46550</v>
      </c>
      <c r="T307">
        <v>56400</v>
      </c>
      <c r="U307">
        <v>74450</v>
      </c>
      <c r="V307" s="152">
        <v>37350</v>
      </c>
      <c r="W307">
        <v>49350</v>
      </c>
      <c r="X307">
        <v>59750</v>
      </c>
      <c r="Y307">
        <v>78900</v>
      </c>
      <c r="Z307" s="152">
        <v>37950</v>
      </c>
      <c r="AA307">
        <v>50100</v>
      </c>
      <c r="AB307">
        <v>60700</v>
      </c>
      <c r="AC307">
        <v>80150</v>
      </c>
    </row>
    <row r="308" spans="5:29" x14ac:dyDescent="0.25">
      <c r="E308" s="113" t="s">
        <v>306</v>
      </c>
      <c r="F308">
        <v>32650</v>
      </c>
      <c r="G308">
        <v>43100</v>
      </c>
      <c r="H308">
        <v>52250</v>
      </c>
      <c r="I308">
        <v>68950</v>
      </c>
      <c r="J308" s="153">
        <v>36350</v>
      </c>
      <c r="K308" s="146">
        <v>48000</v>
      </c>
      <c r="L308" s="146">
        <v>58150</v>
      </c>
      <c r="M308" s="146">
        <v>76750</v>
      </c>
      <c r="N308" s="152">
        <v>36650</v>
      </c>
      <c r="O308">
        <v>48400</v>
      </c>
      <c r="P308">
        <v>58650</v>
      </c>
      <c r="Q308">
        <v>77400</v>
      </c>
      <c r="R308" s="152">
        <v>37950</v>
      </c>
      <c r="S308">
        <v>50100</v>
      </c>
      <c r="T308">
        <v>60700</v>
      </c>
      <c r="U308">
        <v>80150</v>
      </c>
      <c r="V308" s="152">
        <v>38650</v>
      </c>
      <c r="W308">
        <v>51050</v>
      </c>
      <c r="X308">
        <v>61850</v>
      </c>
      <c r="Y308">
        <v>81650</v>
      </c>
      <c r="Z308" s="152">
        <v>39000</v>
      </c>
      <c r="AA308">
        <v>51500</v>
      </c>
      <c r="AB308">
        <v>62400</v>
      </c>
      <c r="AC308">
        <v>82400</v>
      </c>
    </row>
    <row r="309" spans="5:29" x14ac:dyDescent="0.25">
      <c r="E309" s="113" t="s">
        <v>307</v>
      </c>
      <c r="F309">
        <v>36300</v>
      </c>
      <c r="G309">
        <v>47950</v>
      </c>
      <c r="H309">
        <v>58100</v>
      </c>
      <c r="I309">
        <v>76700</v>
      </c>
      <c r="J309" s="153">
        <v>37100</v>
      </c>
      <c r="K309" s="146">
        <v>49000</v>
      </c>
      <c r="L309" s="146">
        <v>59350</v>
      </c>
      <c r="M309" s="146">
        <v>78350</v>
      </c>
      <c r="N309" s="152">
        <v>38350</v>
      </c>
      <c r="O309">
        <v>50650</v>
      </c>
      <c r="P309">
        <v>61350</v>
      </c>
      <c r="Q309">
        <v>81000</v>
      </c>
      <c r="R309" s="152">
        <v>39500</v>
      </c>
      <c r="S309">
        <v>52150</v>
      </c>
      <c r="T309">
        <v>63200</v>
      </c>
      <c r="U309">
        <v>83450</v>
      </c>
      <c r="V309" s="152">
        <v>39500</v>
      </c>
      <c r="W309">
        <v>52150</v>
      </c>
      <c r="X309">
        <v>63200</v>
      </c>
      <c r="Y309">
        <v>83450</v>
      </c>
      <c r="Z309" s="152">
        <v>39500</v>
      </c>
      <c r="AA309">
        <v>52150</v>
      </c>
      <c r="AB309">
        <v>63200</v>
      </c>
      <c r="AC309">
        <v>83450</v>
      </c>
    </row>
    <row r="310" spans="5:29" x14ac:dyDescent="0.25">
      <c r="E310" s="113" t="s">
        <v>308</v>
      </c>
      <c r="F310">
        <v>34200</v>
      </c>
      <c r="G310">
        <v>45150</v>
      </c>
      <c r="H310">
        <v>54700</v>
      </c>
      <c r="I310">
        <v>72200</v>
      </c>
      <c r="J310" s="153">
        <v>37150</v>
      </c>
      <c r="K310" s="146">
        <v>49050</v>
      </c>
      <c r="L310" s="146">
        <v>59450</v>
      </c>
      <c r="M310" s="146">
        <v>78450</v>
      </c>
      <c r="N310" s="152">
        <v>39300</v>
      </c>
      <c r="O310">
        <v>51900</v>
      </c>
      <c r="P310">
        <v>62900</v>
      </c>
      <c r="Q310">
        <v>83050</v>
      </c>
      <c r="R310" s="152">
        <v>42000</v>
      </c>
      <c r="S310">
        <v>55450</v>
      </c>
      <c r="T310">
        <v>67200</v>
      </c>
      <c r="U310">
        <v>88750</v>
      </c>
      <c r="V310" s="152">
        <v>44600</v>
      </c>
      <c r="W310">
        <v>58900</v>
      </c>
      <c r="X310">
        <v>71350</v>
      </c>
      <c r="Y310">
        <v>94200</v>
      </c>
      <c r="Z310" s="152">
        <v>44600</v>
      </c>
      <c r="AA310">
        <v>58900</v>
      </c>
      <c r="AB310">
        <v>71350</v>
      </c>
      <c r="AC310">
        <v>94200</v>
      </c>
    </row>
    <row r="311" spans="5:29" x14ac:dyDescent="0.25">
      <c r="E311" s="113" t="s">
        <v>309</v>
      </c>
      <c r="F311">
        <v>29650</v>
      </c>
      <c r="G311">
        <v>39150</v>
      </c>
      <c r="H311">
        <v>47450</v>
      </c>
      <c r="I311">
        <v>62650</v>
      </c>
      <c r="J311" s="153">
        <v>32350</v>
      </c>
      <c r="K311" s="146">
        <v>42750</v>
      </c>
      <c r="L311" s="146">
        <v>51750</v>
      </c>
      <c r="M311" s="146">
        <v>68300</v>
      </c>
      <c r="N311" s="152">
        <v>34250</v>
      </c>
      <c r="O311">
        <v>45250</v>
      </c>
      <c r="P311">
        <v>54800</v>
      </c>
      <c r="Q311">
        <v>72350</v>
      </c>
      <c r="R311" s="152">
        <v>34500</v>
      </c>
      <c r="S311">
        <v>45550</v>
      </c>
      <c r="T311">
        <v>55200</v>
      </c>
      <c r="U311">
        <v>72900</v>
      </c>
      <c r="V311" s="152">
        <v>37650</v>
      </c>
      <c r="W311">
        <v>49700</v>
      </c>
      <c r="X311">
        <v>60250</v>
      </c>
      <c r="Y311">
        <v>79550</v>
      </c>
      <c r="Z311" s="152">
        <v>37950</v>
      </c>
      <c r="AA311">
        <v>50100</v>
      </c>
      <c r="AB311">
        <v>60700</v>
      </c>
      <c r="AC311">
        <v>80150</v>
      </c>
    </row>
    <row r="312" spans="5:29" x14ac:dyDescent="0.25">
      <c r="E312" s="113" t="s">
        <v>310</v>
      </c>
      <c r="F312">
        <v>36350</v>
      </c>
      <c r="G312">
        <v>48000</v>
      </c>
      <c r="H312">
        <v>58150</v>
      </c>
      <c r="I312">
        <v>76750</v>
      </c>
      <c r="J312" s="153">
        <v>40500</v>
      </c>
      <c r="K312" s="146">
        <v>53500</v>
      </c>
      <c r="L312" s="146">
        <v>64800</v>
      </c>
      <c r="M312" s="146">
        <v>85550</v>
      </c>
      <c r="N312" s="152">
        <v>42850</v>
      </c>
      <c r="O312">
        <v>56600</v>
      </c>
      <c r="P312">
        <v>68550</v>
      </c>
      <c r="Q312">
        <v>90500</v>
      </c>
      <c r="R312" s="152">
        <v>45750</v>
      </c>
      <c r="S312">
        <v>60400</v>
      </c>
      <c r="T312">
        <v>73200</v>
      </c>
      <c r="U312">
        <v>96650</v>
      </c>
      <c r="V312" s="152">
        <v>48400</v>
      </c>
      <c r="W312">
        <v>63900</v>
      </c>
      <c r="X312">
        <v>77450</v>
      </c>
      <c r="Y312">
        <v>102250</v>
      </c>
      <c r="Z312" s="152">
        <v>48400</v>
      </c>
      <c r="AA312">
        <v>63900</v>
      </c>
      <c r="AB312">
        <v>77450</v>
      </c>
      <c r="AC312">
        <v>102250</v>
      </c>
    </row>
    <row r="313" spans="5:29" x14ac:dyDescent="0.25">
      <c r="E313" s="113" t="s">
        <v>311</v>
      </c>
      <c r="F313">
        <v>35300</v>
      </c>
      <c r="G313">
        <v>46600</v>
      </c>
      <c r="H313">
        <v>56500</v>
      </c>
      <c r="I313">
        <v>74600</v>
      </c>
      <c r="J313" s="153">
        <v>39050</v>
      </c>
      <c r="K313" s="146">
        <v>51550</v>
      </c>
      <c r="L313" s="146">
        <v>62500</v>
      </c>
      <c r="M313" s="146">
        <v>82500</v>
      </c>
      <c r="N313" s="152">
        <v>39600</v>
      </c>
      <c r="O313">
        <v>52300</v>
      </c>
      <c r="P313">
        <v>63350</v>
      </c>
      <c r="Q313">
        <v>83600</v>
      </c>
      <c r="R313" s="152">
        <v>42050</v>
      </c>
      <c r="S313">
        <v>55550</v>
      </c>
      <c r="T313">
        <v>67300</v>
      </c>
      <c r="U313">
        <v>88850</v>
      </c>
      <c r="V313" s="152">
        <v>43950</v>
      </c>
      <c r="W313">
        <v>58050</v>
      </c>
      <c r="X313">
        <v>70300</v>
      </c>
      <c r="Y313">
        <v>92800</v>
      </c>
      <c r="Z313" s="152">
        <v>43950</v>
      </c>
      <c r="AA313">
        <v>58050</v>
      </c>
      <c r="AB313">
        <v>70300</v>
      </c>
      <c r="AC313">
        <v>92800</v>
      </c>
    </row>
    <row r="314" spans="5:29" x14ac:dyDescent="0.25">
      <c r="E314" s="113" t="s">
        <v>312</v>
      </c>
      <c r="F314">
        <v>29650</v>
      </c>
      <c r="G314">
        <v>39150</v>
      </c>
      <c r="H314">
        <v>47450</v>
      </c>
      <c r="I314">
        <v>62650</v>
      </c>
      <c r="J314" s="153">
        <v>32350</v>
      </c>
      <c r="K314" s="146">
        <v>42750</v>
      </c>
      <c r="L314" s="146">
        <v>51750</v>
      </c>
      <c r="M314" s="146">
        <v>68300</v>
      </c>
      <c r="N314" s="152">
        <v>34250</v>
      </c>
      <c r="O314">
        <v>45250</v>
      </c>
      <c r="P314">
        <v>54800</v>
      </c>
      <c r="Q314">
        <v>72350</v>
      </c>
      <c r="R314" s="152">
        <v>34500</v>
      </c>
      <c r="S314">
        <v>45550</v>
      </c>
      <c r="T314">
        <v>55200</v>
      </c>
      <c r="U314">
        <v>72900</v>
      </c>
      <c r="V314" s="152">
        <v>37650</v>
      </c>
      <c r="W314">
        <v>49700</v>
      </c>
      <c r="X314">
        <v>60250</v>
      </c>
      <c r="Y314">
        <v>79550</v>
      </c>
      <c r="Z314" s="152">
        <v>37950</v>
      </c>
      <c r="AA314">
        <v>50100</v>
      </c>
      <c r="AB314">
        <v>60700</v>
      </c>
      <c r="AC314">
        <v>80150</v>
      </c>
    </row>
    <row r="315" spans="5:29" x14ac:dyDescent="0.25">
      <c r="E315" s="113" t="s">
        <v>313</v>
      </c>
      <c r="F315">
        <v>29650</v>
      </c>
      <c r="G315">
        <v>39150</v>
      </c>
      <c r="H315">
        <v>47450</v>
      </c>
      <c r="I315">
        <v>62650</v>
      </c>
      <c r="J315" s="153">
        <v>33150</v>
      </c>
      <c r="K315" s="146">
        <v>43800</v>
      </c>
      <c r="L315" s="146">
        <v>53050</v>
      </c>
      <c r="M315" s="146">
        <v>70050</v>
      </c>
      <c r="N315" s="152">
        <v>35100</v>
      </c>
      <c r="O315">
        <v>46350</v>
      </c>
      <c r="P315">
        <v>56150</v>
      </c>
      <c r="Q315">
        <v>74100</v>
      </c>
      <c r="R315" s="152">
        <v>35100</v>
      </c>
      <c r="S315">
        <v>46350</v>
      </c>
      <c r="T315">
        <v>56150</v>
      </c>
      <c r="U315">
        <v>74150</v>
      </c>
      <c r="V315" s="152">
        <v>37100</v>
      </c>
      <c r="W315">
        <v>49000</v>
      </c>
      <c r="X315">
        <v>59350</v>
      </c>
      <c r="Y315">
        <v>78350</v>
      </c>
      <c r="Z315" s="152">
        <v>37950</v>
      </c>
      <c r="AA315">
        <v>50100</v>
      </c>
      <c r="AB315">
        <v>60700</v>
      </c>
      <c r="AC315">
        <v>80150</v>
      </c>
    </row>
    <row r="316" spans="5:29" x14ac:dyDescent="0.25">
      <c r="E316" s="113" t="s">
        <v>314</v>
      </c>
      <c r="F316">
        <v>34650</v>
      </c>
      <c r="G316">
        <v>45750</v>
      </c>
      <c r="H316">
        <v>55450</v>
      </c>
      <c r="I316">
        <v>73200</v>
      </c>
      <c r="J316" s="153">
        <v>37400</v>
      </c>
      <c r="K316" s="146">
        <v>49400</v>
      </c>
      <c r="L316" s="146">
        <v>59850</v>
      </c>
      <c r="M316" s="146">
        <v>79000</v>
      </c>
      <c r="N316" s="152">
        <v>37700</v>
      </c>
      <c r="O316">
        <v>49800</v>
      </c>
      <c r="P316">
        <v>60300</v>
      </c>
      <c r="Q316">
        <v>79600</v>
      </c>
      <c r="R316" s="152">
        <v>37700</v>
      </c>
      <c r="S316">
        <v>49800</v>
      </c>
      <c r="T316">
        <v>60300</v>
      </c>
      <c r="U316">
        <v>79600</v>
      </c>
      <c r="V316" s="152">
        <v>39700</v>
      </c>
      <c r="W316">
        <v>52450</v>
      </c>
      <c r="X316">
        <v>63500</v>
      </c>
      <c r="Y316">
        <v>83850</v>
      </c>
      <c r="Z316" s="152">
        <v>39700</v>
      </c>
      <c r="AA316">
        <v>52450</v>
      </c>
      <c r="AB316">
        <v>63500</v>
      </c>
      <c r="AC316">
        <v>83850</v>
      </c>
    </row>
    <row r="317" spans="5:29" x14ac:dyDescent="0.25">
      <c r="E317" s="113" t="s">
        <v>315</v>
      </c>
      <c r="F317">
        <v>29650</v>
      </c>
      <c r="G317">
        <v>39150</v>
      </c>
      <c r="H317">
        <v>47450</v>
      </c>
      <c r="I317">
        <v>62650</v>
      </c>
      <c r="J317" s="153">
        <v>32350</v>
      </c>
      <c r="K317" s="146">
        <v>42750</v>
      </c>
      <c r="L317" s="146">
        <v>51750</v>
      </c>
      <c r="M317" s="146">
        <v>68300</v>
      </c>
      <c r="N317" s="152">
        <v>34250</v>
      </c>
      <c r="O317">
        <v>45250</v>
      </c>
      <c r="P317">
        <v>54800</v>
      </c>
      <c r="Q317">
        <v>72350</v>
      </c>
      <c r="R317" s="152">
        <v>34500</v>
      </c>
      <c r="S317">
        <v>45550</v>
      </c>
      <c r="T317">
        <v>55200</v>
      </c>
      <c r="U317">
        <v>72900</v>
      </c>
      <c r="V317" s="152">
        <v>37100</v>
      </c>
      <c r="W317">
        <v>49000</v>
      </c>
      <c r="X317">
        <v>59350</v>
      </c>
      <c r="Y317">
        <v>78350</v>
      </c>
      <c r="Z317" s="152">
        <v>37950</v>
      </c>
      <c r="AA317">
        <v>50100</v>
      </c>
      <c r="AB317">
        <v>60700</v>
      </c>
      <c r="AC317">
        <v>80150</v>
      </c>
    </row>
    <row r="318" spans="5:29" x14ac:dyDescent="0.25">
      <c r="E318" s="113" t="s">
        <v>316</v>
      </c>
      <c r="F318">
        <v>29650</v>
      </c>
      <c r="G318">
        <v>39150</v>
      </c>
      <c r="H318">
        <v>47450</v>
      </c>
      <c r="I318">
        <v>62650</v>
      </c>
      <c r="J318" s="153">
        <v>32350</v>
      </c>
      <c r="K318" s="146">
        <v>42750</v>
      </c>
      <c r="L318" s="146">
        <v>51750</v>
      </c>
      <c r="M318" s="146">
        <v>68300</v>
      </c>
      <c r="N318" s="152">
        <v>34250</v>
      </c>
      <c r="O318">
        <v>45250</v>
      </c>
      <c r="P318">
        <v>54800</v>
      </c>
      <c r="Q318">
        <v>72350</v>
      </c>
      <c r="R318" s="152">
        <v>34500</v>
      </c>
      <c r="S318">
        <v>45550</v>
      </c>
      <c r="T318">
        <v>55200</v>
      </c>
      <c r="U318">
        <v>72900</v>
      </c>
      <c r="V318" s="152">
        <v>37100</v>
      </c>
      <c r="W318">
        <v>49000</v>
      </c>
      <c r="X318">
        <v>59350</v>
      </c>
      <c r="Y318">
        <v>78350</v>
      </c>
      <c r="Z318" s="152">
        <v>37950</v>
      </c>
      <c r="AA318">
        <v>50100</v>
      </c>
      <c r="AB318">
        <v>60700</v>
      </c>
      <c r="AC318">
        <v>80150</v>
      </c>
    </row>
    <row r="319" spans="5:29" x14ac:dyDescent="0.25">
      <c r="E319" s="113" t="s">
        <v>317</v>
      </c>
      <c r="F319">
        <v>29650</v>
      </c>
      <c r="G319">
        <v>39150</v>
      </c>
      <c r="H319">
        <v>47450</v>
      </c>
      <c r="I319">
        <v>62650</v>
      </c>
      <c r="J319" s="153">
        <v>33150</v>
      </c>
      <c r="K319" s="146">
        <v>43800</v>
      </c>
      <c r="L319" s="146">
        <v>53050</v>
      </c>
      <c r="M319" s="146">
        <v>70050</v>
      </c>
      <c r="N319" s="152">
        <v>35100</v>
      </c>
      <c r="O319">
        <v>46350</v>
      </c>
      <c r="P319">
        <v>56150</v>
      </c>
      <c r="Q319">
        <v>74100</v>
      </c>
      <c r="R319" s="152">
        <v>38600</v>
      </c>
      <c r="S319">
        <v>50950</v>
      </c>
      <c r="T319">
        <v>61750</v>
      </c>
      <c r="U319">
        <v>81550</v>
      </c>
      <c r="V319" s="152">
        <v>42150</v>
      </c>
      <c r="W319">
        <v>55650</v>
      </c>
      <c r="X319">
        <v>67450</v>
      </c>
      <c r="Y319">
        <v>89050</v>
      </c>
      <c r="Z319" s="152">
        <v>42600</v>
      </c>
      <c r="AA319">
        <v>56250</v>
      </c>
      <c r="AB319">
        <v>68150</v>
      </c>
      <c r="AC319">
        <v>90000</v>
      </c>
    </row>
    <row r="320" spans="5:29" x14ac:dyDescent="0.25">
      <c r="E320" s="113" t="s">
        <v>318</v>
      </c>
      <c r="F320">
        <v>29650</v>
      </c>
      <c r="G320">
        <v>39150</v>
      </c>
      <c r="H320">
        <v>47450</v>
      </c>
      <c r="I320">
        <v>62650</v>
      </c>
      <c r="J320" s="153">
        <v>32350</v>
      </c>
      <c r="K320" s="146">
        <v>42750</v>
      </c>
      <c r="L320" s="146">
        <v>51750</v>
      </c>
      <c r="M320" s="146">
        <v>68300</v>
      </c>
      <c r="N320" s="152">
        <v>34250</v>
      </c>
      <c r="O320">
        <v>45250</v>
      </c>
      <c r="P320">
        <v>54800</v>
      </c>
      <c r="Q320">
        <v>72350</v>
      </c>
      <c r="R320" s="152">
        <v>34500</v>
      </c>
      <c r="S320">
        <v>45550</v>
      </c>
      <c r="T320">
        <v>55200</v>
      </c>
      <c r="U320">
        <v>72900</v>
      </c>
      <c r="V320" s="152">
        <v>37100</v>
      </c>
      <c r="W320">
        <v>49000</v>
      </c>
      <c r="X320">
        <v>59350</v>
      </c>
      <c r="Y320">
        <v>78350</v>
      </c>
      <c r="Z320" s="152">
        <v>37950</v>
      </c>
      <c r="AA320">
        <v>50100</v>
      </c>
      <c r="AB320">
        <v>60700</v>
      </c>
      <c r="AC320">
        <v>80150</v>
      </c>
    </row>
    <row r="321" spans="5:29" x14ac:dyDescent="0.25">
      <c r="E321" s="113" t="s">
        <v>319</v>
      </c>
      <c r="F321">
        <v>29650</v>
      </c>
      <c r="G321">
        <v>39150</v>
      </c>
      <c r="H321">
        <v>47450</v>
      </c>
      <c r="I321">
        <v>62650</v>
      </c>
      <c r="J321" s="153">
        <v>32350</v>
      </c>
      <c r="K321" s="146">
        <v>42750</v>
      </c>
      <c r="L321" s="146">
        <v>51750</v>
      </c>
      <c r="M321" s="146">
        <v>68300</v>
      </c>
      <c r="N321" s="152">
        <v>34250</v>
      </c>
      <c r="O321">
        <v>45250</v>
      </c>
      <c r="P321">
        <v>54800</v>
      </c>
      <c r="Q321">
        <v>72350</v>
      </c>
      <c r="R321" s="152">
        <v>34500</v>
      </c>
      <c r="S321">
        <v>45550</v>
      </c>
      <c r="T321">
        <v>55200</v>
      </c>
      <c r="U321">
        <v>72900</v>
      </c>
      <c r="V321" s="152">
        <v>37100</v>
      </c>
      <c r="W321">
        <v>49000</v>
      </c>
      <c r="X321">
        <v>59350</v>
      </c>
      <c r="Y321">
        <v>78350</v>
      </c>
      <c r="Z321" s="152">
        <v>37950</v>
      </c>
      <c r="AA321">
        <v>50100</v>
      </c>
      <c r="AB321">
        <v>60700</v>
      </c>
      <c r="AC321">
        <v>80150</v>
      </c>
    </row>
    <row r="322" spans="5:29" x14ac:dyDescent="0.25">
      <c r="E322" s="113" t="s">
        <v>320</v>
      </c>
      <c r="F322">
        <v>29650</v>
      </c>
      <c r="G322">
        <v>39150</v>
      </c>
      <c r="H322">
        <v>47450</v>
      </c>
      <c r="I322">
        <v>62650</v>
      </c>
      <c r="J322" s="153">
        <v>32350</v>
      </c>
      <c r="K322" s="146">
        <v>42750</v>
      </c>
      <c r="L322" s="146">
        <v>51750</v>
      </c>
      <c r="M322" s="146">
        <v>68300</v>
      </c>
      <c r="N322" s="152">
        <v>34250</v>
      </c>
      <c r="O322">
        <v>45250</v>
      </c>
      <c r="P322">
        <v>54800</v>
      </c>
      <c r="Q322">
        <v>72350</v>
      </c>
      <c r="R322" s="152">
        <v>34850</v>
      </c>
      <c r="S322">
        <v>46050</v>
      </c>
      <c r="T322">
        <v>55750</v>
      </c>
      <c r="U322">
        <v>73600</v>
      </c>
      <c r="V322" s="152">
        <v>37750</v>
      </c>
      <c r="W322">
        <v>49850</v>
      </c>
      <c r="X322">
        <v>60400</v>
      </c>
      <c r="Y322">
        <v>79750</v>
      </c>
      <c r="Z322" s="152">
        <v>38750</v>
      </c>
      <c r="AA322">
        <v>51150</v>
      </c>
      <c r="AB322">
        <v>62000</v>
      </c>
      <c r="AC322">
        <v>81850</v>
      </c>
    </row>
    <row r="323" spans="5:29" x14ac:dyDescent="0.25">
      <c r="E323" s="113" t="s">
        <v>321</v>
      </c>
      <c r="F323">
        <v>37750</v>
      </c>
      <c r="G323">
        <v>49850</v>
      </c>
      <c r="H323">
        <v>60400</v>
      </c>
      <c r="I323">
        <v>79750</v>
      </c>
      <c r="J323" s="153">
        <v>37750</v>
      </c>
      <c r="K323" s="146">
        <v>49850</v>
      </c>
      <c r="L323" s="146">
        <v>60400</v>
      </c>
      <c r="M323" s="146">
        <v>79750</v>
      </c>
      <c r="N323" s="152">
        <v>39050</v>
      </c>
      <c r="O323">
        <v>51550</v>
      </c>
      <c r="P323">
        <v>62500</v>
      </c>
      <c r="Q323">
        <v>82500</v>
      </c>
      <c r="R323" s="152">
        <v>39050</v>
      </c>
      <c r="S323">
        <v>51550</v>
      </c>
      <c r="T323">
        <v>62500</v>
      </c>
      <c r="U323">
        <v>82500</v>
      </c>
      <c r="V323" s="152">
        <v>42500</v>
      </c>
      <c r="W323">
        <v>56100</v>
      </c>
      <c r="X323">
        <v>68000</v>
      </c>
      <c r="Y323">
        <v>89800</v>
      </c>
      <c r="Z323" s="152">
        <v>42500</v>
      </c>
      <c r="AA323">
        <v>56100</v>
      </c>
      <c r="AB323">
        <v>68000</v>
      </c>
      <c r="AC323">
        <v>89800</v>
      </c>
    </row>
    <row r="324" spans="5:29" x14ac:dyDescent="0.25">
      <c r="E324" s="113" t="s">
        <v>322</v>
      </c>
      <c r="F324">
        <v>29650</v>
      </c>
      <c r="G324">
        <v>39150</v>
      </c>
      <c r="H324">
        <v>47450</v>
      </c>
      <c r="I324">
        <v>62650</v>
      </c>
      <c r="J324" s="153">
        <v>32350</v>
      </c>
      <c r="K324" s="146">
        <v>42750</v>
      </c>
      <c r="L324" s="146">
        <v>51750</v>
      </c>
      <c r="M324" s="146">
        <v>68300</v>
      </c>
      <c r="N324" s="152">
        <v>34250</v>
      </c>
      <c r="O324">
        <v>45250</v>
      </c>
      <c r="P324">
        <v>54800</v>
      </c>
      <c r="Q324">
        <v>72350</v>
      </c>
      <c r="R324" s="152">
        <v>34500</v>
      </c>
      <c r="S324">
        <v>45550</v>
      </c>
      <c r="T324">
        <v>55200</v>
      </c>
      <c r="U324">
        <v>72900</v>
      </c>
      <c r="V324" s="152">
        <v>37100</v>
      </c>
      <c r="W324">
        <v>49000</v>
      </c>
      <c r="X324">
        <v>59350</v>
      </c>
      <c r="Y324">
        <v>78350</v>
      </c>
      <c r="Z324" s="152">
        <v>37950</v>
      </c>
      <c r="AA324">
        <v>50100</v>
      </c>
      <c r="AB324">
        <v>60700</v>
      </c>
      <c r="AC324">
        <v>80150</v>
      </c>
    </row>
    <row r="325" spans="5:29" x14ac:dyDescent="0.25">
      <c r="E325" s="113" t="s">
        <v>323</v>
      </c>
      <c r="F325">
        <v>29650</v>
      </c>
      <c r="G325">
        <v>39150</v>
      </c>
      <c r="H325">
        <v>47450</v>
      </c>
      <c r="I325">
        <v>62650</v>
      </c>
      <c r="J325" s="153">
        <v>32350</v>
      </c>
      <c r="K325" s="146">
        <v>42750</v>
      </c>
      <c r="L325" s="146">
        <v>51750</v>
      </c>
      <c r="M325" s="146">
        <v>68300</v>
      </c>
      <c r="N325" s="152">
        <v>34250</v>
      </c>
      <c r="O325">
        <v>45250</v>
      </c>
      <c r="P325">
        <v>54800</v>
      </c>
      <c r="Q325">
        <v>72350</v>
      </c>
      <c r="R325" s="152">
        <v>34500</v>
      </c>
      <c r="S325">
        <v>45550</v>
      </c>
      <c r="T325">
        <v>55200</v>
      </c>
      <c r="U325">
        <v>72900</v>
      </c>
      <c r="V325" s="152">
        <v>37100</v>
      </c>
      <c r="W325">
        <v>49000</v>
      </c>
      <c r="X325">
        <v>59350</v>
      </c>
      <c r="Y325">
        <v>78350</v>
      </c>
      <c r="Z325" s="152">
        <v>37950</v>
      </c>
      <c r="AA325">
        <v>50100</v>
      </c>
      <c r="AB325">
        <v>60700</v>
      </c>
      <c r="AC325">
        <v>80150</v>
      </c>
    </row>
    <row r="326" spans="5:29" x14ac:dyDescent="0.25">
      <c r="E326" s="113" t="s">
        <v>324</v>
      </c>
      <c r="F326">
        <v>29650</v>
      </c>
      <c r="G326">
        <v>39150</v>
      </c>
      <c r="H326">
        <v>47450</v>
      </c>
      <c r="I326">
        <v>62650</v>
      </c>
      <c r="J326" s="153">
        <v>32350</v>
      </c>
      <c r="K326" s="146">
        <v>42750</v>
      </c>
      <c r="L326" s="146">
        <v>51750</v>
      </c>
      <c r="M326" s="146">
        <v>68300</v>
      </c>
      <c r="N326" s="152">
        <v>34250</v>
      </c>
      <c r="O326">
        <v>45250</v>
      </c>
      <c r="P326">
        <v>54800</v>
      </c>
      <c r="Q326">
        <v>72350</v>
      </c>
      <c r="R326" s="152">
        <v>34500</v>
      </c>
      <c r="S326">
        <v>45550</v>
      </c>
      <c r="T326">
        <v>55200</v>
      </c>
      <c r="U326">
        <v>72900</v>
      </c>
      <c r="V326" s="152">
        <v>37100</v>
      </c>
      <c r="W326">
        <v>49000</v>
      </c>
      <c r="X326">
        <v>59350</v>
      </c>
      <c r="Y326">
        <v>78350</v>
      </c>
      <c r="Z326" s="152">
        <v>37950</v>
      </c>
      <c r="AA326">
        <v>50100</v>
      </c>
      <c r="AB326">
        <v>60700</v>
      </c>
      <c r="AC326">
        <v>80150</v>
      </c>
    </row>
    <row r="327" spans="5:29" x14ac:dyDescent="0.25">
      <c r="E327" s="113" t="s">
        <v>325</v>
      </c>
      <c r="F327">
        <v>32100</v>
      </c>
      <c r="G327">
        <v>42400</v>
      </c>
      <c r="H327">
        <v>51350</v>
      </c>
      <c r="I327">
        <v>67800</v>
      </c>
      <c r="J327" s="153">
        <v>35350</v>
      </c>
      <c r="K327" s="146">
        <v>46700</v>
      </c>
      <c r="L327" s="146">
        <v>56550</v>
      </c>
      <c r="M327" s="146">
        <v>74650</v>
      </c>
      <c r="N327" s="152">
        <v>37400</v>
      </c>
      <c r="O327">
        <v>49400</v>
      </c>
      <c r="P327">
        <v>59850</v>
      </c>
      <c r="Q327">
        <v>79000</v>
      </c>
      <c r="R327" s="152">
        <v>37950</v>
      </c>
      <c r="S327">
        <v>50100</v>
      </c>
      <c r="T327">
        <v>60700</v>
      </c>
      <c r="U327">
        <v>80150</v>
      </c>
      <c r="V327" s="152">
        <v>38750</v>
      </c>
      <c r="W327">
        <v>51150</v>
      </c>
      <c r="X327">
        <v>62000</v>
      </c>
      <c r="Y327">
        <v>81850</v>
      </c>
      <c r="Z327" s="152">
        <v>38750</v>
      </c>
      <c r="AA327">
        <v>51150</v>
      </c>
      <c r="AB327">
        <v>62000</v>
      </c>
      <c r="AC327">
        <v>81850</v>
      </c>
    </row>
    <row r="328" spans="5:29" x14ac:dyDescent="0.25">
      <c r="E328" s="113" t="s">
        <v>326</v>
      </c>
      <c r="F328">
        <v>37200</v>
      </c>
      <c r="G328">
        <v>49150</v>
      </c>
      <c r="H328">
        <v>59500</v>
      </c>
      <c r="I328">
        <v>78550</v>
      </c>
      <c r="J328" s="153">
        <v>40950</v>
      </c>
      <c r="K328" s="146">
        <v>54100</v>
      </c>
      <c r="L328" s="146">
        <v>65500</v>
      </c>
      <c r="M328" s="146">
        <v>86450</v>
      </c>
      <c r="N328" s="152">
        <v>43000</v>
      </c>
      <c r="O328">
        <v>56800</v>
      </c>
      <c r="P328">
        <v>68800</v>
      </c>
      <c r="Q328">
        <v>90800</v>
      </c>
      <c r="R328" s="152">
        <v>44750</v>
      </c>
      <c r="S328">
        <v>59100</v>
      </c>
      <c r="T328">
        <v>71600</v>
      </c>
      <c r="U328">
        <v>94550</v>
      </c>
      <c r="V328" s="152">
        <v>48850</v>
      </c>
      <c r="W328">
        <v>64500</v>
      </c>
      <c r="X328">
        <v>78150</v>
      </c>
      <c r="Y328">
        <v>103200</v>
      </c>
      <c r="Z328" s="152">
        <v>48850</v>
      </c>
      <c r="AA328">
        <v>64500</v>
      </c>
      <c r="AB328">
        <v>78150</v>
      </c>
      <c r="AC328">
        <v>103200</v>
      </c>
    </row>
    <row r="329" spans="5:29" x14ac:dyDescent="0.25">
      <c r="E329" s="113" t="s">
        <v>327</v>
      </c>
      <c r="F329">
        <v>31600</v>
      </c>
      <c r="G329">
        <v>41750</v>
      </c>
      <c r="H329">
        <v>50550</v>
      </c>
      <c r="I329">
        <v>66750</v>
      </c>
      <c r="J329" s="153">
        <v>34000</v>
      </c>
      <c r="K329" s="146">
        <v>44900</v>
      </c>
      <c r="L329" s="146">
        <v>54400</v>
      </c>
      <c r="M329" s="146">
        <v>71800</v>
      </c>
      <c r="N329" s="152">
        <v>36000</v>
      </c>
      <c r="O329">
        <v>47550</v>
      </c>
      <c r="P329">
        <v>57600</v>
      </c>
      <c r="Q329">
        <v>76050</v>
      </c>
      <c r="R329" s="152">
        <v>37650</v>
      </c>
      <c r="S329">
        <v>49700</v>
      </c>
      <c r="T329">
        <v>60250</v>
      </c>
      <c r="U329">
        <v>79550</v>
      </c>
      <c r="V329" s="152">
        <v>39450</v>
      </c>
      <c r="W329">
        <v>52100</v>
      </c>
      <c r="X329">
        <v>63100</v>
      </c>
      <c r="Y329">
        <v>83300</v>
      </c>
      <c r="Z329" s="152">
        <v>39450</v>
      </c>
      <c r="AA329">
        <v>52100</v>
      </c>
      <c r="AB329">
        <v>63100</v>
      </c>
      <c r="AC329">
        <v>83300</v>
      </c>
    </row>
    <row r="330" spans="5:29" x14ac:dyDescent="0.25">
      <c r="E330" s="113" t="s">
        <v>328</v>
      </c>
      <c r="F330">
        <v>37200</v>
      </c>
      <c r="G330">
        <v>49150</v>
      </c>
      <c r="H330">
        <v>59500</v>
      </c>
      <c r="I330">
        <v>78550</v>
      </c>
      <c r="J330" s="153">
        <v>40950</v>
      </c>
      <c r="K330" s="146">
        <v>54100</v>
      </c>
      <c r="L330" s="146">
        <v>65500</v>
      </c>
      <c r="M330" s="146">
        <v>86450</v>
      </c>
      <c r="N330" s="152">
        <v>43000</v>
      </c>
      <c r="O330">
        <v>56800</v>
      </c>
      <c r="P330">
        <v>68800</v>
      </c>
      <c r="Q330">
        <v>90800</v>
      </c>
      <c r="R330" s="152">
        <v>44750</v>
      </c>
      <c r="S330">
        <v>59100</v>
      </c>
      <c r="T330">
        <v>71600</v>
      </c>
      <c r="U330">
        <v>94550</v>
      </c>
      <c r="V330" s="152">
        <v>48850</v>
      </c>
      <c r="W330">
        <v>64500</v>
      </c>
      <c r="X330">
        <v>78150</v>
      </c>
      <c r="Y330">
        <v>103200</v>
      </c>
      <c r="Z330" s="152">
        <v>48850</v>
      </c>
      <c r="AA330">
        <v>64500</v>
      </c>
      <c r="AB330">
        <v>78150</v>
      </c>
      <c r="AC330">
        <v>103200</v>
      </c>
    </row>
    <row r="331" spans="5:29" x14ac:dyDescent="0.25">
      <c r="E331" s="113" t="s">
        <v>329</v>
      </c>
      <c r="F331">
        <v>29650</v>
      </c>
      <c r="G331">
        <v>39150</v>
      </c>
      <c r="H331">
        <v>47450</v>
      </c>
      <c r="I331">
        <v>62650</v>
      </c>
      <c r="J331" s="153">
        <v>32350</v>
      </c>
      <c r="K331" s="146">
        <v>42750</v>
      </c>
      <c r="L331" s="146">
        <v>51750</v>
      </c>
      <c r="M331" s="146">
        <v>68300</v>
      </c>
      <c r="N331" s="152">
        <v>34250</v>
      </c>
      <c r="O331">
        <v>45250</v>
      </c>
      <c r="P331">
        <v>54800</v>
      </c>
      <c r="Q331">
        <v>72350</v>
      </c>
      <c r="R331" s="152">
        <v>34500</v>
      </c>
      <c r="S331">
        <v>45550</v>
      </c>
      <c r="T331">
        <v>55200</v>
      </c>
      <c r="U331">
        <v>72900</v>
      </c>
      <c r="V331" s="152">
        <v>37100</v>
      </c>
      <c r="W331">
        <v>49000</v>
      </c>
      <c r="X331">
        <v>59350</v>
      </c>
      <c r="Y331">
        <v>78350</v>
      </c>
      <c r="Z331" s="152">
        <v>37950</v>
      </c>
      <c r="AA331">
        <v>50100</v>
      </c>
      <c r="AB331">
        <v>60700</v>
      </c>
      <c r="AC331">
        <v>80150</v>
      </c>
    </row>
    <row r="332" spans="5:29" x14ac:dyDescent="0.25">
      <c r="E332" s="113" t="s">
        <v>330</v>
      </c>
      <c r="F332">
        <v>29650</v>
      </c>
      <c r="G332">
        <v>39150</v>
      </c>
      <c r="H332">
        <v>47450</v>
      </c>
      <c r="I332">
        <v>62650</v>
      </c>
      <c r="J332" s="153">
        <v>32350</v>
      </c>
      <c r="K332" s="146">
        <v>42750</v>
      </c>
      <c r="L332" s="146">
        <v>51750</v>
      </c>
      <c r="M332" s="146">
        <v>68300</v>
      </c>
      <c r="N332" s="152">
        <v>34250</v>
      </c>
      <c r="O332">
        <v>45250</v>
      </c>
      <c r="P332">
        <v>54800</v>
      </c>
      <c r="Q332">
        <v>72350</v>
      </c>
      <c r="R332" s="152">
        <v>34500</v>
      </c>
      <c r="S332">
        <v>45550</v>
      </c>
      <c r="T332">
        <v>55200</v>
      </c>
      <c r="U332">
        <v>72900</v>
      </c>
      <c r="V332" s="152">
        <v>37100</v>
      </c>
      <c r="W332">
        <v>49000</v>
      </c>
      <c r="X332">
        <v>59350</v>
      </c>
      <c r="Y332">
        <v>78350</v>
      </c>
      <c r="Z332" s="152">
        <v>37950</v>
      </c>
      <c r="AA332">
        <v>50100</v>
      </c>
      <c r="AB332">
        <v>60700</v>
      </c>
      <c r="AC332">
        <v>80150</v>
      </c>
    </row>
    <row r="333" spans="5:29" x14ac:dyDescent="0.25">
      <c r="E333" s="113" t="s">
        <v>331</v>
      </c>
      <c r="F333">
        <v>34000</v>
      </c>
      <c r="G333">
        <v>44900</v>
      </c>
      <c r="H333">
        <v>54400</v>
      </c>
      <c r="I333">
        <v>71800</v>
      </c>
      <c r="J333" s="153">
        <v>35000</v>
      </c>
      <c r="K333" s="146">
        <v>46200</v>
      </c>
      <c r="L333" s="146">
        <v>56000</v>
      </c>
      <c r="M333" s="146">
        <v>73900</v>
      </c>
      <c r="N333" s="152">
        <v>37050</v>
      </c>
      <c r="O333">
        <v>48950</v>
      </c>
      <c r="P333">
        <v>59300</v>
      </c>
      <c r="Q333">
        <v>78300</v>
      </c>
      <c r="R333" s="152">
        <v>40750</v>
      </c>
      <c r="S333">
        <v>53800</v>
      </c>
      <c r="T333">
        <v>65200</v>
      </c>
      <c r="U333">
        <v>86100</v>
      </c>
      <c r="V333" s="152">
        <v>42900</v>
      </c>
      <c r="W333">
        <v>56650</v>
      </c>
      <c r="X333">
        <v>68650</v>
      </c>
      <c r="Y333">
        <v>90650</v>
      </c>
      <c r="Z333" s="152">
        <v>43650</v>
      </c>
      <c r="AA333">
        <v>57650</v>
      </c>
      <c r="AB333">
        <v>69850</v>
      </c>
      <c r="AC333">
        <v>92250</v>
      </c>
    </row>
    <row r="334" spans="5:29" x14ac:dyDescent="0.25">
      <c r="E334" s="113" t="s">
        <v>332</v>
      </c>
      <c r="F334">
        <v>29650</v>
      </c>
      <c r="G334">
        <v>39150</v>
      </c>
      <c r="H334">
        <v>47450</v>
      </c>
      <c r="I334">
        <v>62650</v>
      </c>
      <c r="J334" s="153">
        <v>32350</v>
      </c>
      <c r="K334" s="146">
        <v>42750</v>
      </c>
      <c r="L334" s="146">
        <v>51750</v>
      </c>
      <c r="M334" s="146">
        <v>68300</v>
      </c>
      <c r="N334" s="152">
        <v>34250</v>
      </c>
      <c r="O334">
        <v>45250</v>
      </c>
      <c r="P334">
        <v>54800</v>
      </c>
      <c r="Q334">
        <v>72350</v>
      </c>
      <c r="R334" s="152">
        <v>34500</v>
      </c>
      <c r="S334">
        <v>45550</v>
      </c>
      <c r="T334">
        <v>55200</v>
      </c>
      <c r="U334">
        <v>72900</v>
      </c>
      <c r="V334" s="152">
        <v>37100</v>
      </c>
      <c r="W334">
        <v>49000</v>
      </c>
      <c r="X334">
        <v>59350</v>
      </c>
      <c r="Y334">
        <v>78350</v>
      </c>
      <c r="Z334" s="152">
        <v>37950</v>
      </c>
      <c r="AA334">
        <v>50100</v>
      </c>
      <c r="AB334">
        <v>60700</v>
      </c>
      <c r="AC334">
        <v>80150</v>
      </c>
    </row>
    <row r="335" spans="5:29" x14ac:dyDescent="0.25">
      <c r="E335" s="113" t="s">
        <v>333</v>
      </c>
      <c r="F335">
        <v>30700</v>
      </c>
      <c r="G335">
        <v>40550</v>
      </c>
      <c r="H335">
        <v>49100</v>
      </c>
      <c r="I335">
        <v>64800</v>
      </c>
      <c r="J335" s="153">
        <v>33300</v>
      </c>
      <c r="K335" s="146">
        <v>44000</v>
      </c>
      <c r="L335" s="146">
        <v>53300</v>
      </c>
      <c r="M335" s="146">
        <v>70350</v>
      </c>
      <c r="N335" s="152">
        <v>35250</v>
      </c>
      <c r="O335">
        <v>46550</v>
      </c>
      <c r="P335">
        <v>56400</v>
      </c>
      <c r="Q335">
        <v>74450</v>
      </c>
      <c r="R335" s="152">
        <v>36550</v>
      </c>
      <c r="S335">
        <v>48250</v>
      </c>
      <c r="T335">
        <v>58500</v>
      </c>
      <c r="U335">
        <v>77250</v>
      </c>
      <c r="V335" s="152">
        <v>38200</v>
      </c>
      <c r="W335">
        <v>50450</v>
      </c>
      <c r="X335">
        <v>61100</v>
      </c>
      <c r="Y335">
        <v>80700</v>
      </c>
      <c r="Z335" s="152">
        <v>38200</v>
      </c>
      <c r="AA335">
        <v>50450</v>
      </c>
      <c r="AB335">
        <v>61100</v>
      </c>
      <c r="AC335">
        <v>80700</v>
      </c>
    </row>
    <row r="336" spans="5:29" x14ac:dyDescent="0.25">
      <c r="E336" s="113" t="s">
        <v>334</v>
      </c>
      <c r="F336">
        <v>33350</v>
      </c>
      <c r="G336">
        <v>44050</v>
      </c>
      <c r="H336">
        <v>53350</v>
      </c>
      <c r="I336">
        <v>70400</v>
      </c>
      <c r="J336" s="153">
        <v>34600</v>
      </c>
      <c r="K336" s="146">
        <v>45700</v>
      </c>
      <c r="L336" s="146">
        <v>55350</v>
      </c>
      <c r="M336" s="146">
        <v>73050</v>
      </c>
      <c r="N336" s="152">
        <v>36600</v>
      </c>
      <c r="O336">
        <v>48350</v>
      </c>
      <c r="P336">
        <v>58550</v>
      </c>
      <c r="Q336">
        <v>77300</v>
      </c>
      <c r="R336" s="152">
        <v>38950</v>
      </c>
      <c r="S336">
        <v>51450</v>
      </c>
      <c r="T336">
        <v>62300</v>
      </c>
      <c r="U336">
        <v>82250</v>
      </c>
      <c r="V336" s="152">
        <v>41850</v>
      </c>
      <c r="W336">
        <v>55250</v>
      </c>
      <c r="X336">
        <v>66950</v>
      </c>
      <c r="Y336">
        <v>88400</v>
      </c>
      <c r="Z336" s="152">
        <v>42400</v>
      </c>
      <c r="AA336">
        <v>56000</v>
      </c>
      <c r="AB336">
        <v>67850</v>
      </c>
      <c r="AC336">
        <v>89600</v>
      </c>
    </row>
    <row r="337" spans="5:29" x14ac:dyDescent="0.25">
      <c r="E337" s="113" t="s">
        <v>335</v>
      </c>
      <c r="F337">
        <v>29650</v>
      </c>
      <c r="G337">
        <v>39150</v>
      </c>
      <c r="H337">
        <v>47450</v>
      </c>
      <c r="I337">
        <v>62650</v>
      </c>
      <c r="J337" s="153">
        <v>32350</v>
      </c>
      <c r="K337" s="146">
        <v>42750</v>
      </c>
      <c r="L337" s="146">
        <v>51750</v>
      </c>
      <c r="M337" s="146">
        <v>68300</v>
      </c>
      <c r="N337" s="152">
        <v>34250</v>
      </c>
      <c r="O337">
        <v>45250</v>
      </c>
      <c r="P337">
        <v>54800</v>
      </c>
      <c r="Q337">
        <v>72350</v>
      </c>
      <c r="R337" s="152">
        <v>36200</v>
      </c>
      <c r="S337">
        <v>47800</v>
      </c>
      <c r="T337">
        <v>57900</v>
      </c>
      <c r="U337">
        <v>76450</v>
      </c>
      <c r="V337" s="152">
        <v>38200</v>
      </c>
      <c r="W337">
        <v>50450</v>
      </c>
      <c r="X337">
        <v>61100</v>
      </c>
      <c r="Y337">
        <v>80700</v>
      </c>
      <c r="Z337" s="152">
        <v>38200</v>
      </c>
      <c r="AA337">
        <v>50450</v>
      </c>
      <c r="AB337">
        <v>61100</v>
      </c>
      <c r="AC337">
        <v>80700</v>
      </c>
    </row>
    <row r="338" spans="5:29" x14ac:dyDescent="0.25">
      <c r="E338" s="113" t="s">
        <v>336</v>
      </c>
      <c r="F338">
        <v>34100</v>
      </c>
      <c r="G338">
        <v>45050</v>
      </c>
      <c r="H338">
        <v>54550</v>
      </c>
      <c r="I338">
        <v>72000</v>
      </c>
      <c r="J338" s="153">
        <v>37150</v>
      </c>
      <c r="K338" s="146">
        <v>49050</v>
      </c>
      <c r="L338" s="146">
        <v>59450</v>
      </c>
      <c r="M338" s="146">
        <v>78450</v>
      </c>
      <c r="N338" s="152">
        <v>39300</v>
      </c>
      <c r="O338">
        <v>51900</v>
      </c>
      <c r="P338">
        <v>62900</v>
      </c>
      <c r="Q338">
        <v>83050</v>
      </c>
      <c r="R338" s="152">
        <v>41950</v>
      </c>
      <c r="S338">
        <v>55400</v>
      </c>
      <c r="T338">
        <v>67100</v>
      </c>
      <c r="U338">
        <v>88600</v>
      </c>
      <c r="V338" s="152">
        <v>45800</v>
      </c>
      <c r="W338">
        <v>60500</v>
      </c>
      <c r="X338">
        <v>73250</v>
      </c>
      <c r="Y338">
        <v>96700</v>
      </c>
      <c r="Z338" s="152">
        <v>47650</v>
      </c>
      <c r="AA338">
        <v>62900</v>
      </c>
      <c r="AB338">
        <v>76250</v>
      </c>
      <c r="AC338">
        <v>100650</v>
      </c>
    </row>
    <row r="339" spans="5:29" x14ac:dyDescent="0.25">
      <c r="E339" s="113" t="s">
        <v>337</v>
      </c>
      <c r="F339">
        <v>29650</v>
      </c>
      <c r="G339">
        <v>39150</v>
      </c>
      <c r="H339">
        <v>47450</v>
      </c>
      <c r="I339">
        <v>62650</v>
      </c>
      <c r="J339" s="153">
        <v>32350</v>
      </c>
      <c r="K339" s="146">
        <v>42750</v>
      </c>
      <c r="L339" s="146">
        <v>51750</v>
      </c>
      <c r="M339" s="146">
        <v>68300</v>
      </c>
      <c r="N339" s="152">
        <v>34250</v>
      </c>
      <c r="O339">
        <v>45250</v>
      </c>
      <c r="P339">
        <v>54800</v>
      </c>
      <c r="Q339">
        <v>72350</v>
      </c>
      <c r="R339" s="152">
        <v>34500</v>
      </c>
      <c r="S339">
        <v>45550</v>
      </c>
      <c r="T339">
        <v>55200</v>
      </c>
      <c r="U339">
        <v>72900</v>
      </c>
      <c r="V339" s="152">
        <v>37100</v>
      </c>
      <c r="W339">
        <v>49000</v>
      </c>
      <c r="X339">
        <v>59350</v>
      </c>
      <c r="Y339">
        <v>78350</v>
      </c>
      <c r="Z339" s="152">
        <v>37950</v>
      </c>
      <c r="AA339">
        <v>50100</v>
      </c>
      <c r="AB339">
        <v>60700</v>
      </c>
      <c r="AC339">
        <v>80150</v>
      </c>
    </row>
    <row r="340" spans="5:29" x14ac:dyDescent="0.25">
      <c r="E340" s="113" t="s">
        <v>338</v>
      </c>
      <c r="F340">
        <v>29650</v>
      </c>
      <c r="G340">
        <v>39150</v>
      </c>
      <c r="H340">
        <v>47450</v>
      </c>
      <c r="I340">
        <v>62650</v>
      </c>
      <c r="J340" s="153">
        <v>32350</v>
      </c>
      <c r="K340" s="146">
        <v>42750</v>
      </c>
      <c r="L340" s="146">
        <v>51750</v>
      </c>
      <c r="M340" s="146">
        <v>68300</v>
      </c>
      <c r="N340" s="152">
        <v>34250</v>
      </c>
      <c r="O340">
        <v>45250</v>
      </c>
      <c r="P340">
        <v>54800</v>
      </c>
      <c r="Q340">
        <v>72350</v>
      </c>
      <c r="R340" s="152">
        <v>34500</v>
      </c>
      <c r="S340">
        <v>45550</v>
      </c>
      <c r="T340">
        <v>55200</v>
      </c>
      <c r="U340">
        <v>72900</v>
      </c>
      <c r="V340" s="152">
        <v>37100</v>
      </c>
      <c r="W340">
        <v>49000</v>
      </c>
      <c r="X340">
        <v>59350</v>
      </c>
      <c r="Y340">
        <v>78350</v>
      </c>
      <c r="Z340" s="152">
        <v>37950</v>
      </c>
      <c r="AA340">
        <v>50100</v>
      </c>
      <c r="AB340">
        <v>60700</v>
      </c>
      <c r="AC340">
        <v>80150</v>
      </c>
    </row>
    <row r="341" spans="5:29" x14ac:dyDescent="0.25">
      <c r="E341" s="113" t="s">
        <v>339</v>
      </c>
      <c r="F341">
        <v>37200</v>
      </c>
      <c r="G341">
        <v>49150</v>
      </c>
      <c r="H341">
        <v>59500</v>
      </c>
      <c r="I341">
        <v>78550</v>
      </c>
      <c r="J341" s="153">
        <v>40950</v>
      </c>
      <c r="K341" s="146">
        <v>54100</v>
      </c>
      <c r="L341" s="146">
        <v>65500</v>
      </c>
      <c r="M341" s="146">
        <v>86450</v>
      </c>
      <c r="N341" s="152">
        <v>43000</v>
      </c>
      <c r="O341">
        <v>56800</v>
      </c>
      <c r="P341">
        <v>68800</v>
      </c>
      <c r="Q341">
        <v>90800</v>
      </c>
      <c r="R341" s="152">
        <v>44750</v>
      </c>
      <c r="S341">
        <v>59100</v>
      </c>
      <c r="T341">
        <v>71600</v>
      </c>
      <c r="U341">
        <v>94550</v>
      </c>
      <c r="V341" s="152">
        <v>48850</v>
      </c>
      <c r="W341">
        <v>64500</v>
      </c>
      <c r="X341">
        <v>78150</v>
      </c>
      <c r="Y341">
        <v>103200</v>
      </c>
      <c r="Z341" s="152">
        <v>48850</v>
      </c>
      <c r="AA341">
        <v>64500</v>
      </c>
      <c r="AB341">
        <v>78150</v>
      </c>
      <c r="AC341">
        <v>103200</v>
      </c>
    </row>
    <row r="342" spans="5:29" x14ac:dyDescent="0.25">
      <c r="E342" s="113" t="s">
        <v>340</v>
      </c>
      <c r="F342">
        <v>29650</v>
      </c>
      <c r="G342">
        <v>39150</v>
      </c>
      <c r="H342">
        <v>47450</v>
      </c>
      <c r="I342">
        <v>62650</v>
      </c>
      <c r="J342" s="153">
        <v>32350</v>
      </c>
      <c r="K342" s="146">
        <v>42750</v>
      </c>
      <c r="L342" s="146">
        <v>51750</v>
      </c>
      <c r="M342" s="146">
        <v>68300</v>
      </c>
      <c r="N342" s="152">
        <v>34250</v>
      </c>
      <c r="O342">
        <v>45250</v>
      </c>
      <c r="P342">
        <v>54800</v>
      </c>
      <c r="Q342">
        <v>72350</v>
      </c>
      <c r="R342" s="152">
        <v>34500</v>
      </c>
      <c r="S342">
        <v>45550</v>
      </c>
      <c r="T342">
        <v>55200</v>
      </c>
      <c r="U342">
        <v>72900</v>
      </c>
      <c r="V342" s="152">
        <v>37100</v>
      </c>
      <c r="W342">
        <v>49000</v>
      </c>
      <c r="X342">
        <v>59350</v>
      </c>
      <c r="Y342">
        <v>78350</v>
      </c>
      <c r="Z342" s="152">
        <v>37950</v>
      </c>
      <c r="AA342">
        <v>50100</v>
      </c>
      <c r="AB342">
        <v>60700</v>
      </c>
      <c r="AC342">
        <v>80150</v>
      </c>
    </row>
    <row r="343" spans="5:29" x14ac:dyDescent="0.25">
      <c r="E343" s="113" t="s">
        <v>341</v>
      </c>
      <c r="F343">
        <v>36000</v>
      </c>
      <c r="G343">
        <v>47550</v>
      </c>
      <c r="H343">
        <v>57600</v>
      </c>
      <c r="I343">
        <v>76050</v>
      </c>
      <c r="J343" s="153">
        <v>40250</v>
      </c>
      <c r="K343" s="146">
        <v>53150</v>
      </c>
      <c r="L343" s="146">
        <v>64400</v>
      </c>
      <c r="M343" s="146">
        <v>85000</v>
      </c>
      <c r="N343" s="152">
        <v>42600</v>
      </c>
      <c r="O343">
        <v>56250</v>
      </c>
      <c r="P343">
        <v>68150</v>
      </c>
      <c r="Q343">
        <v>89950</v>
      </c>
      <c r="R343" s="152">
        <v>43300</v>
      </c>
      <c r="S343">
        <v>57200</v>
      </c>
      <c r="T343">
        <v>69300</v>
      </c>
      <c r="U343">
        <v>91500</v>
      </c>
      <c r="V343" s="152">
        <v>45150</v>
      </c>
      <c r="W343">
        <v>59600</v>
      </c>
      <c r="X343">
        <v>72250</v>
      </c>
      <c r="Y343">
        <v>95400</v>
      </c>
      <c r="Z343" s="152">
        <v>47500</v>
      </c>
      <c r="AA343">
        <v>62700</v>
      </c>
      <c r="AB343">
        <v>76000</v>
      </c>
      <c r="AC343">
        <v>100350</v>
      </c>
    </row>
    <row r="344" spans="5:29" x14ac:dyDescent="0.25">
      <c r="E344" s="113" t="s">
        <v>342</v>
      </c>
      <c r="F344">
        <v>29650</v>
      </c>
      <c r="G344">
        <v>39150</v>
      </c>
      <c r="H344">
        <v>47450</v>
      </c>
      <c r="I344">
        <v>62650</v>
      </c>
      <c r="J344" s="153">
        <v>32350</v>
      </c>
      <c r="K344" s="146">
        <v>42750</v>
      </c>
      <c r="L344" s="146">
        <v>51750</v>
      </c>
      <c r="M344" s="146">
        <v>68300</v>
      </c>
      <c r="N344" s="152">
        <v>34250</v>
      </c>
      <c r="O344">
        <v>45250</v>
      </c>
      <c r="P344">
        <v>54800</v>
      </c>
      <c r="Q344">
        <v>72350</v>
      </c>
      <c r="R344" s="152">
        <v>34500</v>
      </c>
      <c r="S344">
        <v>45550</v>
      </c>
      <c r="T344">
        <v>55200</v>
      </c>
      <c r="U344">
        <v>72900</v>
      </c>
      <c r="V344" s="152">
        <v>37100</v>
      </c>
      <c r="W344">
        <v>49000</v>
      </c>
      <c r="X344">
        <v>59350</v>
      </c>
      <c r="Y344">
        <v>78350</v>
      </c>
      <c r="Z344" s="152">
        <v>37950</v>
      </c>
      <c r="AA344">
        <v>50100</v>
      </c>
      <c r="AB344">
        <v>60700</v>
      </c>
      <c r="AC344">
        <v>80150</v>
      </c>
    </row>
    <row r="345" spans="5:29" x14ac:dyDescent="0.25">
      <c r="E345" s="113" t="s">
        <v>343</v>
      </c>
      <c r="F345">
        <v>29650</v>
      </c>
      <c r="G345">
        <v>39150</v>
      </c>
      <c r="H345">
        <v>47450</v>
      </c>
      <c r="I345">
        <v>62650</v>
      </c>
      <c r="J345" s="153">
        <v>32350</v>
      </c>
      <c r="K345" s="146">
        <v>42750</v>
      </c>
      <c r="L345" s="146">
        <v>51750</v>
      </c>
      <c r="M345" s="146">
        <v>68300</v>
      </c>
      <c r="N345" s="152">
        <v>34250</v>
      </c>
      <c r="O345">
        <v>45250</v>
      </c>
      <c r="P345">
        <v>54800</v>
      </c>
      <c r="Q345">
        <v>72350</v>
      </c>
      <c r="R345" s="152">
        <v>36850</v>
      </c>
      <c r="S345">
        <v>48650</v>
      </c>
      <c r="T345">
        <v>58950</v>
      </c>
      <c r="U345">
        <v>77850</v>
      </c>
      <c r="V345" s="152">
        <v>39050</v>
      </c>
      <c r="W345">
        <v>51550</v>
      </c>
      <c r="X345">
        <v>62500</v>
      </c>
      <c r="Y345">
        <v>82500</v>
      </c>
      <c r="Z345" s="152">
        <v>39050</v>
      </c>
      <c r="AA345">
        <v>51550</v>
      </c>
      <c r="AB345">
        <v>62500</v>
      </c>
      <c r="AC345">
        <v>82500</v>
      </c>
    </row>
    <row r="346" spans="5:29" x14ac:dyDescent="0.25">
      <c r="E346" s="113" t="s">
        <v>344</v>
      </c>
      <c r="F346">
        <v>32650</v>
      </c>
      <c r="G346">
        <v>43100</v>
      </c>
      <c r="H346">
        <v>52250</v>
      </c>
      <c r="I346">
        <v>68950</v>
      </c>
      <c r="J346" s="153">
        <v>32750</v>
      </c>
      <c r="K346" s="146">
        <v>43250</v>
      </c>
      <c r="L346" s="146">
        <v>52400</v>
      </c>
      <c r="M346" s="146">
        <v>69150</v>
      </c>
      <c r="N346" s="152">
        <v>34650</v>
      </c>
      <c r="O346">
        <v>45750</v>
      </c>
      <c r="P346">
        <v>55450</v>
      </c>
      <c r="Q346">
        <v>73200</v>
      </c>
      <c r="R346" s="152">
        <v>38100</v>
      </c>
      <c r="S346">
        <v>50300</v>
      </c>
      <c r="T346">
        <v>60950</v>
      </c>
      <c r="U346">
        <v>80500</v>
      </c>
      <c r="V346" s="152">
        <v>41600</v>
      </c>
      <c r="W346">
        <v>54900</v>
      </c>
      <c r="X346">
        <v>66550</v>
      </c>
      <c r="Y346">
        <v>87850</v>
      </c>
      <c r="Z346" s="152">
        <v>45750</v>
      </c>
      <c r="AA346">
        <v>60350</v>
      </c>
      <c r="AB346">
        <v>73200</v>
      </c>
      <c r="AC346">
        <v>96600</v>
      </c>
    </row>
    <row r="347" spans="5:29" x14ac:dyDescent="0.25">
      <c r="E347" s="113" t="s">
        <v>345</v>
      </c>
      <c r="F347">
        <v>30450</v>
      </c>
      <c r="G347">
        <v>40200</v>
      </c>
      <c r="H347">
        <v>48700</v>
      </c>
      <c r="I347">
        <v>64300</v>
      </c>
      <c r="J347" s="153">
        <v>33400</v>
      </c>
      <c r="K347" s="146">
        <v>44100</v>
      </c>
      <c r="L347" s="146">
        <v>53450</v>
      </c>
      <c r="M347" s="146">
        <v>70550</v>
      </c>
      <c r="N347" s="152">
        <v>35150</v>
      </c>
      <c r="O347">
        <v>46400</v>
      </c>
      <c r="P347">
        <v>56250</v>
      </c>
      <c r="Q347">
        <v>74250</v>
      </c>
      <c r="R347" s="152">
        <v>35550</v>
      </c>
      <c r="S347">
        <v>46950</v>
      </c>
      <c r="T347">
        <v>56900</v>
      </c>
      <c r="U347">
        <v>75150</v>
      </c>
      <c r="V347" s="152">
        <v>37750</v>
      </c>
      <c r="W347">
        <v>49850</v>
      </c>
      <c r="X347">
        <v>60400</v>
      </c>
      <c r="Y347">
        <v>79750</v>
      </c>
      <c r="Z347" s="152">
        <v>37950</v>
      </c>
      <c r="AA347">
        <v>50100</v>
      </c>
      <c r="AB347">
        <v>60700</v>
      </c>
      <c r="AC347">
        <v>80150</v>
      </c>
    </row>
    <row r="348" spans="5:29" x14ac:dyDescent="0.25">
      <c r="E348" s="113" t="s">
        <v>346</v>
      </c>
      <c r="F348">
        <v>32150</v>
      </c>
      <c r="G348">
        <v>42450</v>
      </c>
      <c r="H348">
        <v>51450</v>
      </c>
      <c r="I348">
        <v>67900</v>
      </c>
      <c r="J348" s="153">
        <v>35250</v>
      </c>
      <c r="K348" s="146">
        <v>46550</v>
      </c>
      <c r="L348" s="146">
        <v>56400</v>
      </c>
      <c r="M348" s="146">
        <v>74450</v>
      </c>
      <c r="N348" s="152">
        <v>37300</v>
      </c>
      <c r="O348">
        <v>49250</v>
      </c>
      <c r="P348">
        <v>59700</v>
      </c>
      <c r="Q348">
        <v>78800</v>
      </c>
      <c r="R348" s="152">
        <v>39650</v>
      </c>
      <c r="S348">
        <v>52350</v>
      </c>
      <c r="T348">
        <v>63450</v>
      </c>
      <c r="U348">
        <v>83800</v>
      </c>
      <c r="V348" s="152">
        <v>42050</v>
      </c>
      <c r="W348">
        <v>55550</v>
      </c>
      <c r="X348">
        <v>67300</v>
      </c>
      <c r="Y348">
        <v>88850</v>
      </c>
      <c r="Z348" s="152">
        <v>42100</v>
      </c>
      <c r="AA348">
        <v>55600</v>
      </c>
      <c r="AB348">
        <v>67350</v>
      </c>
      <c r="AC348">
        <v>88950</v>
      </c>
    </row>
    <row r="349" spans="5:29" x14ac:dyDescent="0.25">
      <c r="E349" s="113" t="s">
        <v>347</v>
      </c>
      <c r="F349">
        <v>30750</v>
      </c>
      <c r="G349">
        <v>40600</v>
      </c>
      <c r="H349">
        <v>49200</v>
      </c>
      <c r="I349">
        <v>64950</v>
      </c>
      <c r="J349" s="153">
        <v>34400</v>
      </c>
      <c r="K349" s="146">
        <v>45450</v>
      </c>
      <c r="L349" s="146">
        <v>55050</v>
      </c>
      <c r="M349" s="146">
        <v>72650</v>
      </c>
      <c r="N349" s="152">
        <v>36400</v>
      </c>
      <c r="O349">
        <v>48050</v>
      </c>
      <c r="P349">
        <v>58250</v>
      </c>
      <c r="Q349">
        <v>76900</v>
      </c>
      <c r="R349" s="152">
        <v>36400</v>
      </c>
      <c r="S349">
        <v>48050</v>
      </c>
      <c r="T349">
        <v>58250</v>
      </c>
      <c r="U349">
        <v>76900</v>
      </c>
      <c r="V349" s="152">
        <v>37100</v>
      </c>
      <c r="W349">
        <v>49000</v>
      </c>
      <c r="X349">
        <v>59350</v>
      </c>
      <c r="Y349">
        <v>78350</v>
      </c>
      <c r="Z349" s="152">
        <v>40800</v>
      </c>
      <c r="AA349">
        <v>53900</v>
      </c>
      <c r="AB349">
        <v>65250</v>
      </c>
      <c r="AC349">
        <v>86150</v>
      </c>
    </row>
    <row r="350" spans="5:29" x14ac:dyDescent="0.25">
      <c r="E350" s="113" t="s">
        <v>348</v>
      </c>
      <c r="F350">
        <v>29650</v>
      </c>
      <c r="G350">
        <v>39150</v>
      </c>
      <c r="H350">
        <v>47450</v>
      </c>
      <c r="I350">
        <v>62650</v>
      </c>
      <c r="J350" s="153">
        <v>32350</v>
      </c>
      <c r="K350" s="146">
        <v>42750</v>
      </c>
      <c r="L350" s="146">
        <v>51750</v>
      </c>
      <c r="M350" s="146">
        <v>68300</v>
      </c>
      <c r="N350" s="152">
        <v>34250</v>
      </c>
      <c r="O350">
        <v>45250</v>
      </c>
      <c r="P350">
        <v>54800</v>
      </c>
      <c r="Q350">
        <v>72350</v>
      </c>
      <c r="R350" s="152">
        <v>34500</v>
      </c>
      <c r="S350">
        <v>45550</v>
      </c>
      <c r="T350">
        <v>55200</v>
      </c>
      <c r="U350">
        <v>72900</v>
      </c>
      <c r="V350" s="152">
        <v>37100</v>
      </c>
      <c r="W350">
        <v>49000</v>
      </c>
      <c r="X350">
        <v>59350</v>
      </c>
      <c r="Y350">
        <v>78350</v>
      </c>
      <c r="Z350" s="152">
        <v>37950</v>
      </c>
      <c r="AA350">
        <v>50100</v>
      </c>
      <c r="AB350">
        <v>60700</v>
      </c>
      <c r="AC350">
        <v>80150</v>
      </c>
    </row>
    <row r="351" spans="5:29" x14ac:dyDescent="0.25">
      <c r="E351" s="113" t="s">
        <v>349</v>
      </c>
      <c r="F351">
        <v>34250</v>
      </c>
      <c r="G351">
        <v>45250</v>
      </c>
      <c r="H351">
        <v>54800</v>
      </c>
      <c r="I351">
        <v>72350</v>
      </c>
      <c r="J351" s="153">
        <v>34350</v>
      </c>
      <c r="K351" s="146">
        <v>45350</v>
      </c>
      <c r="L351" s="146">
        <v>54950</v>
      </c>
      <c r="M351" s="146">
        <v>72550</v>
      </c>
      <c r="N351" s="152">
        <v>34900</v>
      </c>
      <c r="O351">
        <v>46100</v>
      </c>
      <c r="P351">
        <v>55850</v>
      </c>
      <c r="Q351">
        <v>73700</v>
      </c>
      <c r="R351" s="152">
        <v>36100</v>
      </c>
      <c r="S351">
        <v>47700</v>
      </c>
      <c r="T351">
        <v>57750</v>
      </c>
      <c r="U351">
        <v>76250</v>
      </c>
      <c r="V351" s="152">
        <v>38650</v>
      </c>
      <c r="W351">
        <v>51050</v>
      </c>
      <c r="X351">
        <v>61850</v>
      </c>
      <c r="Y351">
        <v>81650</v>
      </c>
      <c r="Z351" s="152">
        <v>39500</v>
      </c>
      <c r="AA351">
        <v>52150</v>
      </c>
      <c r="AB351">
        <v>63200</v>
      </c>
      <c r="AC351">
        <v>83450</v>
      </c>
    </row>
    <row r="352" spans="5:29" x14ac:dyDescent="0.25">
      <c r="E352" s="113" t="s">
        <v>350</v>
      </c>
      <c r="F352">
        <v>36000</v>
      </c>
      <c r="G352">
        <v>47550</v>
      </c>
      <c r="H352">
        <v>57600</v>
      </c>
      <c r="I352">
        <v>76050</v>
      </c>
      <c r="J352" s="153">
        <v>40250</v>
      </c>
      <c r="K352" s="146">
        <v>53150</v>
      </c>
      <c r="L352" s="146">
        <v>64400</v>
      </c>
      <c r="M352" s="146">
        <v>85000</v>
      </c>
      <c r="N352" s="152">
        <v>42600</v>
      </c>
      <c r="O352">
        <v>56250</v>
      </c>
      <c r="P352">
        <v>68150</v>
      </c>
      <c r="Q352">
        <v>89950</v>
      </c>
      <c r="R352" s="152">
        <v>43300</v>
      </c>
      <c r="S352">
        <v>57200</v>
      </c>
      <c r="T352">
        <v>69300</v>
      </c>
      <c r="U352">
        <v>91500</v>
      </c>
      <c r="V352" s="152">
        <v>45150</v>
      </c>
      <c r="W352">
        <v>59600</v>
      </c>
      <c r="X352">
        <v>72250</v>
      </c>
      <c r="Y352">
        <v>95400</v>
      </c>
      <c r="Z352" s="152">
        <v>47500</v>
      </c>
      <c r="AA352">
        <v>62700</v>
      </c>
      <c r="AB352">
        <v>76000</v>
      </c>
      <c r="AC352">
        <v>100350</v>
      </c>
    </row>
    <row r="353" spans="5:29" x14ac:dyDescent="0.25">
      <c r="E353" s="113" t="s">
        <v>351</v>
      </c>
      <c r="F353">
        <v>29650</v>
      </c>
      <c r="G353">
        <v>39150</v>
      </c>
      <c r="H353">
        <v>47450</v>
      </c>
      <c r="I353">
        <v>62650</v>
      </c>
      <c r="J353" s="153">
        <v>32350</v>
      </c>
      <c r="K353" s="146">
        <v>42750</v>
      </c>
      <c r="L353" s="146">
        <v>51750</v>
      </c>
      <c r="M353" s="146">
        <v>68300</v>
      </c>
      <c r="N353" s="152">
        <v>34250</v>
      </c>
      <c r="O353">
        <v>45250</v>
      </c>
      <c r="P353">
        <v>54800</v>
      </c>
      <c r="Q353">
        <v>72350</v>
      </c>
      <c r="R353" s="152">
        <v>34500</v>
      </c>
      <c r="S353">
        <v>45550</v>
      </c>
      <c r="T353">
        <v>55200</v>
      </c>
      <c r="U353">
        <v>72900</v>
      </c>
      <c r="V353" s="152">
        <v>37100</v>
      </c>
      <c r="W353">
        <v>49000</v>
      </c>
      <c r="X353">
        <v>59350</v>
      </c>
      <c r="Y353">
        <v>78350</v>
      </c>
      <c r="Z353" s="152">
        <v>37950</v>
      </c>
      <c r="AA353">
        <v>50100</v>
      </c>
      <c r="AB353">
        <v>60700</v>
      </c>
      <c r="AC353">
        <v>80150</v>
      </c>
    </row>
    <row r="354" spans="5:29" x14ac:dyDescent="0.25">
      <c r="E354" s="113" t="s">
        <v>352</v>
      </c>
      <c r="F354">
        <v>27150</v>
      </c>
      <c r="G354">
        <v>35850</v>
      </c>
      <c r="H354">
        <v>43450</v>
      </c>
      <c r="I354">
        <v>57350</v>
      </c>
      <c r="J354" s="153">
        <v>30350</v>
      </c>
      <c r="K354" s="146">
        <v>40100</v>
      </c>
      <c r="L354" s="146">
        <v>48550</v>
      </c>
      <c r="M354" s="146">
        <v>64100</v>
      </c>
      <c r="N354" s="152">
        <v>32100</v>
      </c>
      <c r="O354">
        <v>42400</v>
      </c>
      <c r="P354">
        <v>51350</v>
      </c>
      <c r="Q354">
        <v>67800</v>
      </c>
      <c r="R354" s="152">
        <v>33250</v>
      </c>
      <c r="S354">
        <v>43900</v>
      </c>
      <c r="T354">
        <v>53200</v>
      </c>
      <c r="U354">
        <v>70250</v>
      </c>
      <c r="V354" s="152">
        <v>36300</v>
      </c>
      <c r="W354">
        <v>47950</v>
      </c>
      <c r="X354">
        <v>58100</v>
      </c>
      <c r="Y354">
        <v>76700</v>
      </c>
      <c r="Z354" s="152">
        <v>38400</v>
      </c>
      <c r="AA354">
        <v>50700</v>
      </c>
      <c r="AB354">
        <v>61450</v>
      </c>
      <c r="AC354">
        <v>81150</v>
      </c>
    </row>
    <row r="355" spans="5:29" x14ac:dyDescent="0.25">
      <c r="E355" s="113" t="s">
        <v>353</v>
      </c>
      <c r="F355">
        <v>30900</v>
      </c>
      <c r="G355">
        <v>40800</v>
      </c>
      <c r="H355">
        <v>49450</v>
      </c>
      <c r="I355">
        <v>65250</v>
      </c>
      <c r="J355" s="153">
        <v>33550</v>
      </c>
      <c r="K355" s="146">
        <v>44300</v>
      </c>
      <c r="L355" s="146">
        <v>53700</v>
      </c>
      <c r="M355" s="146">
        <v>70900</v>
      </c>
      <c r="N355" s="152">
        <v>35500</v>
      </c>
      <c r="O355">
        <v>46900</v>
      </c>
      <c r="P355">
        <v>56800</v>
      </c>
      <c r="Q355">
        <v>75000</v>
      </c>
      <c r="R355" s="152">
        <v>37600</v>
      </c>
      <c r="S355">
        <v>49650</v>
      </c>
      <c r="T355">
        <v>60150</v>
      </c>
      <c r="U355">
        <v>79400</v>
      </c>
      <c r="V355" s="152">
        <v>40850</v>
      </c>
      <c r="W355">
        <v>53950</v>
      </c>
      <c r="X355">
        <v>65350</v>
      </c>
      <c r="Y355">
        <v>86300</v>
      </c>
      <c r="Z355" s="152">
        <v>40850</v>
      </c>
      <c r="AA355">
        <v>53950</v>
      </c>
      <c r="AB355">
        <v>65350</v>
      </c>
      <c r="AC355">
        <v>86300</v>
      </c>
    </row>
    <row r="356" spans="5:29" x14ac:dyDescent="0.25">
      <c r="E356" s="113" t="s">
        <v>354</v>
      </c>
      <c r="F356">
        <v>32450</v>
      </c>
      <c r="G356">
        <v>42850</v>
      </c>
      <c r="H356">
        <v>51900</v>
      </c>
      <c r="I356">
        <v>68500</v>
      </c>
      <c r="J356" s="153">
        <v>33550</v>
      </c>
      <c r="K356" s="146">
        <v>44300</v>
      </c>
      <c r="L356" s="146">
        <v>53700</v>
      </c>
      <c r="M356" s="146">
        <v>70900</v>
      </c>
      <c r="N356" s="152">
        <v>35500</v>
      </c>
      <c r="O356">
        <v>46900</v>
      </c>
      <c r="P356">
        <v>56800</v>
      </c>
      <c r="Q356">
        <v>75000</v>
      </c>
      <c r="R356" s="152">
        <v>37450</v>
      </c>
      <c r="S356">
        <v>49450</v>
      </c>
      <c r="T356">
        <v>59900</v>
      </c>
      <c r="U356">
        <v>79100</v>
      </c>
      <c r="V356" s="152">
        <v>39550</v>
      </c>
      <c r="W356">
        <v>52250</v>
      </c>
      <c r="X356">
        <v>63300</v>
      </c>
      <c r="Y356">
        <v>83600</v>
      </c>
      <c r="Z356" s="152">
        <v>42300</v>
      </c>
      <c r="AA356">
        <v>55850</v>
      </c>
      <c r="AB356">
        <v>67700</v>
      </c>
      <c r="AC356">
        <v>89400</v>
      </c>
    </row>
    <row r="357" spans="5:29" x14ac:dyDescent="0.25">
      <c r="E357" s="113" t="s">
        <v>355</v>
      </c>
      <c r="F357">
        <v>29650</v>
      </c>
      <c r="G357">
        <v>39150</v>
      </c>
      <c r="H357">
        <v>47450</v>
      </c>
      <c r="I357">
        <v>62650</v>
      </c>
      <c r="J357" s="153">
        <v>32350</v>
      </c>
      <c r="K357" s="146">
        <v>42750</v>
      </c>
      <c r="L357" s="146">
        <v>51750</v>
      </c>
      <c r="M357" s="146">
        <v>68300</v>
      </c>
      <c r="N357" s="152">
        <v>34250</v>
      </c>
      <c r="O357">
        <v>45250</v>
      </c>
      <c r="P357">
        <v>54800</v>
      </c>
      <c r="Q357">
        <v>72350</v>
      </c>
      <c r="R357" s="152">
        <v>34500</v>
      </c>
      <c r="S357">
        <v>45550</v>
      </c>
      <c r="T357">
        <v>55200</v>
      </c>
      <c r="U357">
        <v>72900</v>
      </c>
      <c r="V357" s="152">
        <v>37100</v>
      </c>
      <c r="W357">
        <v>49000</v>
      </c>
      <c r="X357">
        <v>59350</v>
      </c>
      <c r="Y357">
        <v>78350</v>
      </c>
      <c r="Z357" s="152">
        <v>37950</v>
      </c>
      <c r="AA357">
        <v>50100</v>
      </c>
      <c r="AB357">
        <v>60700</v>
      </c>
      <c r="AC357">
        <v>80150</v>
      </c>
    </row>
    <row r="358" spans="5:29" x14ac:dyDescent="0.25">
      <c r="E358" s="113" t="s">
        <v>356</v>
      </c>
      <c r="F358">
        <v>36000</v>
      </c>
      <c r="G358">
        <v>47550</v>
      </c>
      <c r="H358">
        <v>57600</v>
      </c>
      <c r="I358">
        <v>76050</v>
      </c>
      <c r="J358" s="153">
        <v>40250</v>
      </c>
      <c r="K358" s="146">
        <v>53150</v>
      </c>
      <c r="L358" s="146">
        <v>64400</v>
      </c>
      <c r="M358" s="146">
        <v>85000</v>
      </c>
      <c r="N358" s="152">
        <v>42600</v>
      </c>
      <c r="O358">
        <v>56250</v>
      </c>
      <c r="P358">
        <v>68150</v>
      </c>
      <c r="Q358">
        <v>89950</v>
      </c>
      <c r="R358" s="152">
        <v>43300</v>
      </c>
      <c r="S358">
        <v>57200</v>
      </c>
      <c r="T358">
        <v>69300</v>
      </c>
      <c r="U358">
        <v>91500</v>
      </c>
      <c r="V358" s="152">
        <v>45150</v>
      </c>
      <c r="W358">
        <v>59600</v>
      </c>
      <c r="X358">
        <v>72250</v>
      </c>
      <c r="Y358">
        <v>95400</v>
      </c>
      <c r="Z358" s="152">
        <v>47500</v>
      </c>
      <c r="AA358">
        <v>62700</v>
      </c>
      <c r="AB358">
        <v>76000</v>
      </c>
      <c r="AC358">
        <v>100350</v>
      </c>
    </row>
    <row r="359" spans="5:29" x14ac:dyDescent="0.25">
      <c r="E359" s="113" t="s">
        <v>357</v>
      </c>
      <c r="F359">
        <v>36000</v>
      </c>
      <c r="G359">
        <v>47550</v>
      </c>
      <c r="H359">
        <v>57600</v>
      </c>
      <c r="I359">
        <v>76050</v>
      </c>
      <c r="J359" s="153">
        <v>40250</v>
      </c>
      <c r="K359" s="146">
        <v>53150</v>
      </c>
      <c r="L359" s="146">
        <v>64400</v>
      </c>
      <c r="M359" s="146">
        <v>85000</v>
      </c>
      <c r="N359" s="152">
        <v>42600</v>
      </c>
      <c r="O359">
        <v>56250</v>
      </c>
      <c r="P359">
        <v>68150</v>
      </c>
      <c r="Q359">
        <v>89950</v>
      </c>
      <c r="R359" s="152">
        <v>43300</v>
      </c>
      <c r="S359">
        <v>57200</v>
      </c>
      <c r="T359">
        <v>69300</v>
      </c>
      <c r="U359">
        <v>91500</v>
      </c>
      <c r="V359" s="152">
        <v>45150</v>
      </c>
      <c r="W359">
        <v>59600</v>
      </c>
      <c r="X359">
        <v>72250</v>
      </c>
      <c r="Y359">
        <v>95400</v>
      </c>
      <c r="Z359" s="152">
        <v>47500</v>
      </c>
      <c r="AA359">
        <v>62700</v>
      </c>
      <c r="AB359">
        <v>76000</v>
      </c>
      <c r="AC359">
        <v>100350</v>
      </c>
    </row>
    <row r="360" spans="5:29" x14ac:dyDescent="0.25">
      <c r="E360" s="113" t="s">
        <v>358</v>
      </c>
      <c r="F360">
        <v>33350</v>
      </c>
      <c r="G360">
        <v>44050</v>
      </c>
      <c r="H360">
        <v>53350</v>
      </c>
      <c r="I360">
        <v>70400</v>
      </c>
      <c r="J360" s="153">
        <v>37300</v>
      </c>
      <c r="K360" s="146">
        <v>49250</v>
      </c>
      <c r="L360" s="146">
        <v>59700</v>
      </c>
      <c r="M360" s="146">
        <v>78800</v>
      </c>
      <c r="N360" s="152">
        <v>39250</v>
      </c>
      <c r="O360">
        <v>51850</v>
      </c>
      <c r="P360">
        <v>62800</v>
      </c>
      <c r="Q360">
        <v>82900</v>
      </c>
      <c r="R360" s="152">
        <v>41250</v>
      </c>
      <c r="S360">
        <v>54450</v>
      </c>
      <c r="T360">
        <v>66000</v>
      </c>
      <c r="U360">
        <v>87150</v>
      </c>
      <c r="V360" s="152">
        <v>44050</v>
      </c>
      <c r="W360">
        <v>58150</v>
      </c>
      <c r="X360">
        <v>70500</v>
      </c>
      <c r="Y360">
        <v>93100</v>
      </c>
      <c r="Z360" s="152">
        <v>44050</v>
      </c>
      <c r="AA360">
        <v>58150</v>
      </c>
      <c r="AB360">
        <v>70500</v>
      </c>
      <c r="AC360">
        <v>93100</v>
      </c>
    </row>
    <row r="361" spans="5:29" x14ac:dyDescent="0.25">
      <c r="E361" s="113" t="s">
        <v>359</v>
      </c>
      <c r="F361">
        <v>32350</v>
      </c>
      <c r="G361">
        <v>42750</v>
      </c>
      <c r="H361">
        <v>51750</v>
      </c>
      <c r="I361">
        <v>68300</v>
      </c>
      <c r="J361" s="153">
        <v>36150</v>
      </c>
      <c r="K361" s="146">
        <v>47750</v>
      </c>
      <c r="L361" s="146">
        <v>57850</v>
      </c>
      <c r="M361" s="146">
        <v>76350</v>
      </c>
      <c r="N361" s="152">
        <v>37400</v>
      </c>
      <c r="O361">
        <v>49400</v>
      </c>
      <c r="P361">
        <v>59850</v>
      </c>
      <c r="Q361">
        <v>79000</v>
      </c>
      <c r="R361" s="152">
        <v>37400</v>
      </c>
      <c r="S361">
        <v>49400</v>
      </c>
      <c r="T361">
        <v>59850</v>
      </c>
      <c r="U361">
        <v>79050</v>
      </c>
      <c r="V361" s="152">
        <v>38950</v>
      </c>
      <c r="W361">
        <v>51450</v>
      </c>
      <c r="X361">
        <v>62300</v>
      </c>
      <c r="Y361">
        <v>82250</v>
      </c>
      <c r="Z361" s="152">
        <v>38950</v>
      </c>
      <c r="AA361">
        <v>51450</v>
      </c>
      <c r="AB361">
        <v>62300</v>
      </c>
      <c r="AC361">
        <v>82250</v>
      </c>
    </row>
    <row r="362" spans="5:29" x14ac:dyDescent="0.25">
      <c r="E362" s="113" t="s">
        <v>360</v>
      </c>
      <c r="F362">
        <v>42150</v>
      </c>
      <c r="G362">
        <v>55650</v>
      </c>
      <c r="H362">
        <v>67450</v>
      </c>
      <c r="I362">
        <v>89050</v>
      </c>
      <c r="J362" s="153">
        <v>42800</v>
      </c>
      <c r="K362" s="146">
        <v>56500</v>
      </c>
      <c r="L362" s="146">
        <v>68500</v>
      </c>
      <c r="M362" s="146">
        <v>90400</v>
      </c>
      <c r="N362" s="152">
        <v>42800</v>
      </c>
      <c r="O362">
        <v>56500</v>
      </c>
      <c r="P362">
        <v>68500</v>
      </c>
      <c r="Q362">
        <v>90400</v>
      </c>
      <c r="R362" s="152">
        <v>42800</v>
      </c>
      <c r="S362">
        <v>56500</v>
      </c>
      <c r="T362">
        <v>68500</v>
      </c>
      <c r="U362">
        <v>90450</v>
      </c>
      <c r="V362" s="152">
        <v>44650</v>
      </c>
      <c r="W362">
        <v>58950</v>
      </c>
      <c r="X362">
        <v>71450</v>
      </c>
      <c r="Y362">
        <v>94350</v>
      </c>
      <c r="Z362" s="152">
        <v>44650</v>
      </c>
      <c r="AA362">
        <v>58950</v>
      </c>
      <c r="AB362">
        <v>71450</v>
      </c>
      <c r="AC362">
        <v>94350</v>
      </c>
    </row>
    <row r="363" spans="5:29" x14ac:dyDescent="0.25">
      <c r="E363" s="113" t="s">
        <v>361</v>
      </c>
      <c r="F363">
        <v>38100</v>
      </c>
      <c r="G363">
        <v>50300</v>
      </c>
      <c r="H363">
        <v>60950</v>
      </c>
      <c r="I363">
        <v>80450</v>
      </c>
      <c r="J363" s="153">
        <v>40850</v>
      </c>
      <c r="K363" s="146">
        <v>53950</v>
      </c>
      <c r="L363" s="146">
        <v>65350</v>
      </c>
      <c r="M363" s="146">
        <v>86250</v>
      </c>
      <c r="N363" s="152">
        <v>40850</v>
      </c>
      <c r="O363">
        <v>53950</v>
      </c>
      <c r="P363">
        <v>65350</v>
      </c>
      <c r="Q363">
        <v>86250</v>
      </c>
      <c r="R363" s="152">
        <v>40850</v>
      </c>
      <c r="S363">
        <v>53950</v>
      </c>
      <c r="T363">
        <v>65350</v>
      </c>
      <c r="U363">
        <v>86300</v>
      </c>
      <c r="V363" s="152">
        <v>41450</v>
      </c>
      <c r="W363">
        <v>54700</v>
      </c>
      <c r="X363">
        <v>66300</v>
      </c>
      <c r="Y363">
        <v>87550</v>
      </c>
      <c r="Z363" s="152">
        <v>41450</v>
      </c>
      <c r="AA363">
        <v>54700</v>
      </c>
      <c r="AB363">
        <v>66300</v>
      </c>
      <c r="AC363">
        <v>87550</v>
      </c>
    </row>
    <row r="364" spans="5:29" x14ac:dyDescent="0.25">
      <c r="E364" s="113" t="s">
        <v>362</v>
      </c>
      <c r="F364">
        <v>43050</v>
      </c>
      <c r="G364">
        <v>56850</v>
      </c>
      <c r="H364">
        <v>68900</v>
      </c>
      <c r="I364">
        <v>90950</v>
      </c>
      <c r="J364" s="153">
        <v>48150</v>
      </c>
      <c r="K364" s="146">
        <v>63600</v>
      </c>
      <c r="L364" s="146">
        <v>77050</v>
      </c>
      <c r="M364" s="146">
        <v>101700</v>
      </c>
      <c r="N364" s="152">
        <v>51000</v>
      </c>
      <c r="O364">
        <v>67350</v>
      </c>
      <c r="P364">
        <v>81600</v>
      </c>
      <c r="Q364">
        <v>107700</v>
      </c>
      <c r="R364" s="152">
        <v>53250</v>
      </c>
      <c r="S364">
        <v>70300</v>
      </c>
      <c r="T364">
        <v>85200</v>
      </c>
      <c r="U364">
        <v>112500</v>
      </c>
      <c r="V364" s="152">
        <v>56650</v>
      </c>
      <c r="W364">
        <v>74800</v>
      </c>
      <c r="X364">
        <v>90650</v>
      </c>
      <c r="Y364">
        <v>119700</v>
      </c>
      <c r="Z364" s="152">
        <v>56650</v>
      </c>
      <c r="AA364">
        <v>74800</v>
      </c>
      <c r="AB364">
        <v>90650</v>
      </c>
      <c r="AC364">
        <v>119700</v>
      </c>
    </row>
    <row r="365" spans="5:29" x14ac:dyDescent="0.25">
      <c r="E365" s="113" t="s">
        <v>503</v>
      </c>
      <c r="F365">
        <v>44500</v>
      </c>
      <c r="G365">
        <v>58750</v>
      </c>
      <c r="H365">
        <v>71200</v>
      </c>
      <c r="I365">
        <v>94000</v>
      </c>
      <c r="J365" s="153">
        <v>48700</v>
      </c>
      <c r="K365" s="146">
        <v>64300</v>
      </c>
      <c r="L365" s="146">
        <v>77900</v>
      </c>
      <c r="M365" s="146">
        <v>102850</v>
      </c>
      <c r="N365" s="152">
        <v>51550</v>
      </c>
      <c r="O365">
        <v>68050</v>
      </c>
      <c r="P365">
        <v>82500</v>
      </c>
      <c r="Q365">
        <v>108900</v>
      </c>
      <c r="R365" s="152">
        <v>55150</v>
      </c>
      <c r="S365">
        <v>72800</v>
      </c>
      <c r="T365">
        <v>88250</v>
      </c>
      <c r="U365">
        <v>116500</v>
      </c>
      <c r="V365" s="152">
        <v>58650</v>
      </c>
      <c r="W365">
        <v>77450</v>
      </c>
      <c r="X365">
        <v>93850</v>
      </c>
      <c r="Y365">
        <v>123900</v>
      </c>
      <c r="Z365" s="152">
        <v>60550</v>
      </c>
      <c r="AA365">
        <v>79950</v>
      </c>
      <c r="AB365">
        <v>96900</v>
      </c>
      <c r="AC365">
        <v>127950</v>
      </c>
    </row>
    <row r="366" spans="5:29" x14ac:dyDescent="0.25">
      <c r="E366" s="108" t="s">
        <v>504</v>
      </c>
      <c r="F366" s="106"/>
      <c r="G366" s="106"/>
      <c r="H366" s="106"/>
      <c r="I366" s="106"/>
    </row>
  </sheetData>
  <sheetProtection algorithmName="SHA-512" hashValue="9PFpL30PP5d/lc5P/HD9wWiJX2XKtFucY/y+on570B31zCJyKup59iiOfLbjQq8mj24PP8ls/iMREhv8qs5HgA==" saltValue="Tpp8Kc0pSCkBwhZtdlr5Wg==" spinCount="100000" sheet="1" objects="1" scenarios="1"/>
  <mergeCells count="1">
    <mergeCell ref="B2:C2"/>
  </mergeCells>
  <pageMargins left="0.7" right="0.7" top="0.75" bottom="0.75" header="0.3" footer="0.3"/>
  <pageSetup orientation="portrait" horizontalDpi="200" verticalDpi="200" r:id="rId1"/>
  <headerFooter>
    <oddFooter>&amp;C&amp;1#&amp;"Calibri"&amp;10&amp;K317100Classification: FHLBank Topeka Public</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D79"/>
  <sheetViews>
    <sheetView workbookViewId="0">
      <pane ySplit="1" topLeftCell="A67" activePane="bottomLeft" state="frozen"/>
      <selection pane="bottomLeft" activeCell="C78" sqref="C78"/>
    </sheetView>
  </sheetViews>
  <sheetFormatPr defaultColWidth="9.140625" defaultRowHeight="15" x14ac:dyDescent="0.25"/>
  <cols>
    <col min="1" max="1" width="10.7109375" style="5" bestFit="1" customWidth="1"/>
    <col min="2" max="2" width="28.5703125" style="5" customWidth="1"/>
    <col min="3" max="3" width="46.42578125" style="5" customWidth="1"/>
    <col min="4" max="4" width="48.7109375" style="5" customWidth="1"/>
    <col min="5" max="16384" width="9.140625" style="5"/>
  </cols>
  <sheetData>
    <row r="1" spans="1:4" x14ac:dyDescent="0.25">
      <c r="A1" s="134" t="s">
        <v>550</v>
      </c>
      <c r="B1" s="134" t="s">
        <v>461</v>
      </c>
      <c r="C1" s="134" t="s">
        <v>462</v>
      </c>
      <c r="D1" s="134" t="s">
        <v>463</v>
      </c>
    </row>
    <row r="2" spans="1:4" ht="25.5" x14ac:dyDescent="0.25">
      <c r="A2" s="135">
        <v>2016</v>
      </c>
      <c r="B2" s="6" t="s">
        <v>464</v>
      </c>
      <c r="C2" s="6" t="s">
        <v>465</v>
      </c>
      <c r="D2" s="6" t="s">
        <v>466</v>
      </c>
    </row>
    <row r="3" spans="1:4" ht="38.25" x14ac:dyDescent="0.25">
      <c r="A3" s="135"/>
      <c r="B3" s="7" t="s">
        <v>464</v>
      </c>
      <c r="C3" s="7" t="s">
        <v>467</v>
      </c>
      <c r="D3" s="7" t="s">
        <v>468</v>
      </c>
    </row>
    <row r="4" spans="1:4" ht="25.5" x14ac:dyDescent="0.25">
      <c r="A4" s="135"/>
      <c r="B4" s="7" t="s">
        <v>464</v>
      </c>
      <c r="C4" s="7" t="s">
        <v>469</v>
      </c>
      <c r="D4" s="7" t="s">
        <v>470</v>
      </c>
    </row>
    <row r="5" spans="1:4" ht="38.25" x14ac:dyDescent="0.25">
      <c r="A5" s="135"/>
      <c r="B5" s="7" t="s">
        <v>464</v>
      </c>
      <c r="C5" s="7" t="s">
        <v>471</v>
      </c>
      <c r="D5" s="7" t="s">
        <v>472</v>
      </c>
    </row>
    <row r="6" spans="1:4" ht="38.25" x14ac:dyDescent="0.25">
      <c r="A6" s="135"/>
      <c r="B6" s="7" t="s">
        <v>464</v>
      </c>
      <c r="C6" s="7" t="s">
        <v>473</v>
      </c>
      <c r="D6" s="7" t="s">
        <v>474</v>
      </c>
    </row>
    <row r="7" spans="1:4" ht="25.5" x14ac:dyDescent="0.25">
      <c r="A7" s="135"/>
      <c r="B7" s="7" t="s">
        <v>476</v>
      </c>
      <c r="C7" s="7" t="s">
        <v>477</v>
      </c>
      <c r="D7" s="7" t="s">
        <v>478</v>
      </c>
    </row>
    <row r="8" spans="1:4" ht="25.5" x14ac:dyDescent="0.25">
      <c r="A8" s="135"/>
      <c r="B8" s="7" t="s">
        <v>464</v>
      </c>
      <c r="C8" s="7" t="s">
        <v>479</v>
      </c>
      <c r="D8" s="7" t="s">
        <v>478</v>
      </c>
    </row>
    <row r="9" spans="1:4" ht="25.5" x14ac:dyDescent="0.25">
      <c r="A9" s="135"/>
      <c r="B9" s="7" t="s">
        <v>464</v>
      </c>
      <c r="C9" s="7" t="s">
        <v>480</v>
      </c>
      <c r="D9" s="7" t="s">
        <v>481</v>
      </c>
    </row>
    <row r="10" spans="1:4" x14ac:dyDescent="0.25">
      <c r="A10" s="116">
        <v>2017</v>
      </c>
      <c r="B10" s="6" t="s">
        <v>464</v>
      </c>
      <c r="C10" s="6" t="s">
        <v>482</v>
      </c>
      <c r="D10" s="6" t="s">
        <v>485</v>
      </c>
    </row>
    <row r="11" spans="1:4" x14ac:dyDescent="0.25">
      <c r="A11" s="116"/>
      <c r="B11" s="6" t="s">
        <v>464</v>
      </c>
      <c r="C11" s="6" t="s">
        <v>483</v>
      </c>
      <c r="D11" s="6" t="s">
        <v>484</v>
      </c>
    </row>
    <row r="12" spans="1:4" ht="25.5" x14ac:dyDescent="0.25">
      <c r="A12" s="116"/>
      <c r="B12" s="7" t="s">
        <v>476</v>
      </c>
      <c r="C12" s="7" t="s">
        <v>487</v>
      </c>
      <c r="D12" s="7" t="s">
        <v>488</v>
      </c>
    </row>
    <row r="13" spans="1:4" x14ac:dyDescent="0.25">
      <c r="A13" s="135">
        <v>2018</v>
      </c>
      <c r="B13" s="6" t="s">
        <v>495</v>
      </c>
      <c r="C13" s="6" t="s">
        <v>490</v>
      </c>
      <c r="D13" s="6" t="s">
        <v>491</v>
      </c>
    </row>
    <row r="14" spans="1:4" ht="25.5" x14ac:dyDescent="0.25">
      <c r="A14" s="135"/>
      <c r="B14" s="6" t="s">
        <v>495</v>
      </c>
      <c r="C14" s="6" t="s">
        <v>497</v>
      </c>
      <c r="D14" s="6" t="s">
        <v>491</v>
      </c>
    </row>
    <row r="15" spans="1:4" ht="25.5" x14ac:dyDescent="0.25">
      <c r="A15" s="135"/>
      <c r="B15" s="7" t="s">
        <v>495</v>
      </c>
      <c r="C15" s="7" t="s">
        <v>492</v>
      </c>
      <c r="D15" s="7" t="s">
        <v>493</v>
      </c>
    </row>
    <row r="16" spans="1:4" ht="63.75" x14ac:dyDescent="0.25">
      <c r="A16" s="135"/>
      <c r="B16" s="7" t="s">
        <v>495</v>
      </c>
      <c r="C16" s="7" t="s">
        <v>500</v>
      </c>
      <c r="D16" s="7" t="s">
        <v>494</v>
      </c>
    </row>
    <row r="17" spans="1:4" x14ac:dyDescent="0.25">
      <c r="A17" s="135"/>
      <c r="B17" s="7" t="s">
        <v>495</v>
      </c>
      <c r="C17" s="7" t="s">
        <v>498</v>
      </c>
      <c r="D17" s="7" t="s">
        <v>499</v>
      </c>
    </row>
    <row r="18" spans="1:4" x14ac:dyDescent="0.25">
      <c r="A18" s="135"/>
      <c r="B18" s="7" t="s">
        <v>476</v>
      </c>
      <c r="C18" s="7" t="s">
        <v>505</v>
      </c>
      <c r="D18" s="7" t="s">
        <v>506</v>
      </c>
    </row>
    <row r="19" spans="1:4" x14ac:dyDescent="0.25">
      <c r="A19" s="135"/>
      <c r="B19" s="7" t="s">
        <v>495</v>
      </c>
      <c r="C19" s="7" t="s">
        <v>508</v>
      </c>
      <c r="D19" s="7" t="s">
        <v>507</v>
      </c>
    </row>
    <row r="20" spans="1:4" x14ac:dyDescent="0.25">
      <c r="A20" s="135"/>
      <c r="B20" s="7" t="s">
        <v>509</v>
      </c>
      <c r="C20" s="7" t="s">
        <v>510</v>
      </c>
      <c r="D20" s="7" t="s">
        <v>507</v>
      </c>
    </row>
    <row r="21" spans="1:4" x14ac:dyDescent="0.25">
      <c r="A21" s="135">
        <v>2019</v>
      </c>
      <c r="B21" s="115" t="s">
        <v>476</v>
      </c>
      <c r="C21" s="115" t="s">
        <v>515</v>
      </c>
      <c r="D21" s="115" t="s">
        <v>514</v>
      </c>
    </row>
    <row r="22" spans="1:4" x14ac:dyDescent="0.25">
      <c r="A22" s="135"/>
      <c r="B22" s="7" t="s">
        <v>495</v>
      </c>
      <c r="C22" s="7" t="s">
        <v>508</v>
      </c>
      <c r="D22" s="7" t="s">
        <v>507</v>
      </c>
    </row>
    <row r="23" spans="1:4" x14ac:dyDescent="0.25">
      <c r="A23" s="135"/>
      <c r="B23" s="7" t="s">
        <v>509</v>
      </c>
      <c r="C23" s="7" t="s">
        <v>510</v>
      </c>
      <c r="D23" s="7" t="s">
        <v>507</v>
      </c>
    </row>
    <row r="24" spans="1:4" ht="25.5" x14ac:dyDescent="0.25">
      <c r="A24" s="135"/>
      <c r="B24" s="115" t="s">
        <v>476</v>
      </c>
      <c r="C24" s="115" t="s">
        <v>516</v>
      </c>
      <c r="D24" s="115" t="s">
        <v>517</v>
      </c>
    </row>
    <row r="25" spans="1:4" x14ac:dyDescent="0.25">
      <c r="A25" s="135">
        <v>2020</v>
      </c>
      <c r="B25" s="115" t="s">
        <v>476</v>
      </c>
      <c r="C25" s="115" t="s">
        <v>518</v>
      </c>
      <c r="D25" s="115" t="s">
        <v>519</v>
      </c>
    </row>
    <row r="26" spans="1:4" x14ac:dyDescent="0.25">
      <c r="A26" s="135"/>
      <c r="B26" s="7" t="s">
        <v>495</v>
      </c>
      <c r="C26" s="7" t="s">
        <v>508</v>
      </c>
      <c r="D26" s="115" t="s">
        <v>523</v>
      </c>
    </row>
    <row r="27" spans="1:4" x14ac:dyDescent="0.25">
      <c r="A27" s="135"/>
      <c r="B27" s="7" t="s">
        <v>509</v>
      </c>
      <c r="C27" s="115" t="s">
        <v>524</v>
      </c>
      <c r="D27" s="115" t="s">
        <v>523</v>
      </c>
    </row>
    <row r="28" spans="1:4" x14ac:dyDescent="0.25">
      <c r="A28" s="135"/>
      <c r="B28" s="7" t="s">
        <v>495</v>
      </c>
      <c r="C28" s="115" t="s">
        <v>520</v>
      </c>
      <c r="D28" s="115" t="s">
        <v>521</v>
      </c>
    </row>
    <row r="29" spans="1:4" x14ac:dyDescent="0.25">
      <c r="A29" s="135"/>
      <c r="B29" s="7" t="s">
        <v>385</v>
      </c>
      <c r="C29" s="115" t="s">
        <v>525</v>
      </c>
      <c r="D29" s="115" t="s">
        <v>521</v>
      </c>
    </row>
    <row r="30" spans="1:4" ht="25.5" x14ac:dyDescent="0.25">
      <c r="A30" s="136">
        <v>44263</v>
      </c>
      <c r="B30" s="118" t="s">
        <v>385</v>
      </c>
      <c r="C30" s="118" t="s">
        <v>528</v>
      </c>
      <c r="D30" s="118" t="s">
        <v>526</v>
      </c>
    </row>
    <row r="31" spans="1:4" x14ac:dyDescent="0.25">
      <c r="A31" s="135"/>
      <c r="B31" s="7" t="s">
        <v>495</v>
      </c>
      <c r="C31" s="7" t="s">
        <v>508</v>
      </c>
      <c r="D31" s="115" t="s">
        <v>523</v>
      </c>
    </row>
    <row r="32" spans="1:4" ht="38.25" x14ac:dyDescent="0.25">
      <c r="A32" s="135"/>
      <c r="B32" s="118" t="s">
        <v>538</v>
      </c>
      <c r="C32" s="118" t="s">
        <v>539</v>
      </c>
      <c r="D32" s="118" t="s">
        <v>540</v>
      </c>
    </row>
    <row r="33" spans="1:4" ht="51" x14ac:dyDescent="0.25">
      <c r="A33" s="135"/>
      <c r="B33" s="118" t="s">
        <v>385</v>
      </c>
      <c r="C33" s="118" t="s">
        <v>541</v>
      </c>
      <c r="D33" s="118" t="s">
        <v>540</v>
      </c>
    </row>
    <row r="34" spans="1:4" ht="51" x14ac:dyDescent="0.25">
      <c r="A34" s="135"/>
      <c r="B34" s="118" t="s">
        <v>495</v>
      </c>
      <c r="C34" s="118" t="s">
        <v>542</v>
      </c>
      <c r="D34" s="118" t="s">
        <v>543</v>
      </c>
    </row>
    <row r="35" spans="1:4" ht="38.25" x14ac:dyDescent="0.25">
      <c r="A35" s="135"/>
      <c r="B35" s="118" t="s">
        <v>544</v>
      </c>
      <c r="C35" s="118" t="s">
        <v>545</v>
      </c>
      <c r="D35" s="118" t="s">
        <v>540</v>
      </c>
    </row>
    <row r="36" spans="1:4" ht="38.25" x14ac:dyDescent="0.25">
      <c r="A36" s="135"/>
      <c r="B36" s="118" t="s">
        <v>495</v>
      </c>
      <c r="C36" s="118" t="s">
        <v>547</v>
      </c>
      <c r="D36" s="118" t="s">
        <v>540</v>
      </c>
    </row>
    <row r="37" spans="1:4" ht="102" x14ac:dyDescent="0.25">
      <c r="A37" s="135"/>
      <c r="B37" s="118" t="s">
        <v>495</v>
      </c>
      <c r="C37" s="118" t="s">
        <v>546</v>
      </c>
      <c r="D37" s="118" t="s">
        <v>540</v>
      </c>
    </row>
    <row r="38" spans="1:4" ht="25.5" x14ac:dyDescent="0.25">
      <c r="A38" s="135"/>
      <c r="B38" s="118" t="s">
        <v>495</v>
      </c>
      <c r="C38" s="118" t="s">
        <v>548</v>
      </c>
      <c r="D38" s="118" t="s">
        <v>540</v>
      </c>
    </row>
    <row r="39" spans="1:4" ht="38.25" x14ac:dyDescent="0.25">
      <c r="A39" s="135"/>
      <c r="B39" s="118" t="s">
        <v>495</v>
      </c>
      <c r="C39" s="118" t="s">
        <v>549</v>
      </c>
      <c r="D39" s="118" t="s">
        <v>540</v>
      </c>
    </row>
    <row r="40" spans="1:4" ht="30" x14ac:dyDescent="0.25">
      <c r="A40" s="135"/>
      <c r="B40" s="116" t="s">
        <v>552</v>
      </c>
      <c r="C40" s="137" t="s">
        <v>553</v>
      </c>
      <c r="D40" s="137" t="s">
        <v>551</v>
      </c>
    </row>
    <row r="41" spans="1:4" ht="30" x14ac:dyDescent="0.25">
      <c r="A41" s="136">
        <v>44291</v>
      </c>
      <c r="B41" s="116" t="s">
        <v>476</v>
      </c>
      <c r="C41" s="137" t="s">
        <v>557</v>
      </c>
      <c r="D41" s="137" t="s">
        <v>555</v>
      </c>
    </row>
    <row r="42" spans="1:4" x14ac:dyDescent="0.25">
      <c r="A42" s="135"/>
      <c r="B42" s="118" t="s">
        <v>556</v>
      </c>
      <c r="C42" s="137" t="s">
        <v>558</v>
      </c>
      <c r="D42" s="137" t="s">
        <v>555</v>
      </c>
    </row>
    <row r="43" spans="1:4" ht="45" x14ac:dyDescent="0.25">
      <c r="A43" s="136">
        <v>44351</v>
      </c>
      <c r="B43" s="118" t="s">
        <v>495</v>
      </c>
      <c r="C43" s="137" t="s">
        <v>559</v>
      </c>
      <c r="D43" s="140" t="s">
        <v>560</v>
      </c>
    </row>
    <row r="44" spans="1:4" ht="90" x14ac:dyDescent="0.25">
      <c r="A44" s="135"/>
      <c r="B44" s="118" t="s">
        <v>495</v>
      </c>
      <c r="C44" s="137" t="s">
        <v>561</v>
      </c>
      <c r="D44" s="140" t="s">
        <v>562</v>
      </c>
    </row>
    <row r="45" spans="1:4" ht="30" x14ac:dyDescent="0.25">
      <c r="A45" s="135"/>
      <c r="B45" s="118" t="s">
        <v>495</v>
      </c>
      <c r="C45" s="137" t="s">
        <v>563</v>
      </c>
      <c r="D45" s="140" t="s">
        <v>562</v>
      </c>
    </row>
    <row r="46" spans="1:4" x14ac:dyDescent="0.25">
      <c r="A46" s="135"/>
      <c r="B46" s="118" t="s">
        <v>538</v>
      </c>
      <c r="C46" s="137" t="s">
        <v>564</v>
      </c>
      <c r="D46" s="140" t="s">
        <v>565</v>
      </c>
    </row>
    <row r="47" spans="1:4" ht="38.25" x14ac:dyDescent="0.25">
      <c r="A47" s="145" t="s">
        <v>567</v>
      </c>
      <c r="B47" s="118" t="s">
        <v>385</v>
      </c>
      <c r="C47" s="118" t="s">
        <v>569</v>
      </c>
      <c r="D47" s="118" t="s">
        <v>568</v>
      </c>
    </row>
    <row r="48" spans="1:4" ht="51" x14ac:dyDescent="0.25">
      <c r="A48" s="144"/>
      <c r="B48" s="118" t="s">
        <v>538</v>
      </c>
      <c r="C48" s="118" t="s">
        <v>574</v>
      </c>
      <c r="D48" s="118" t="s">
        <v>575</v>
      </c>
    </row>
    <row r="49" spans="1:4" ht="51" x14ac:dyDescent="0.25">
      <c r="A49" s="144"/>
      <c r="B49" s="118" t="s">
        <v>495</v>
      </c>
      <c r="C49" s="118" t="s">
        <v>570</v>
      </c>
      <c r="D49" s="118" t="s">
        <v>571</v>
      </c>
    </row>
    <row r="50" spans="1:4" ht="25.5" x14ac:dyDescent="0.25">
      <c r="A50" s="144"/>
      <c r="B50" s="118" t="s">
        <v>495</v>
      </c>
      <c r="C50" s="118" t="s">
        <v>572</v>
      </c>
      <c r="D50" s="118" t="s">
        <v>573</v>
      </c>
    </row>
    <row r="51" spans="1:4" ht="25.5" x14ac:dyDescent="0.25">
      <c r="A51" s="147">
        <v>44764</v>
      </c>
      <c r="B51" s="118" t="s">
        <v>538</v>
      </c>
      <c r="C51" s="118" t="s">
        <v>581</v>
      </c>
      <c r="D51" s="148" t="s">
        <v>580</v>
      </c>
    </row>
    <row r="52" spans="1:4" ht="51" x14ac:dyDescent="0.25">
      <c r="B52" s="149" t="s">
        <v>544</v>
      </c>
      <c r="C52" s="118" t="s">
        <v>582</v>
      </c>
      <c r="D52" s="148" t="s">
        <v>580</v>
      </c>
    </row>
    <row r="53" spans="1:4" ht="38.25" x14ac:dyDescent="0.25">
      <c r="A53" s="150" t="s">
        <v>583</v>
      </c>
      <c r="B53" s="118" t="s">
        <v>538</v>
      </c>
      <c r="C53" s="118" t="s">
        <v>584</v>
      </c>
      <c r="D53" s="115" t="s">
        <v>585</v>
      </c>
    </row>
    <row r="54" spans="1:4" ht="38.25" x14ac:dyDescent="0.25">
      <c r="A54" s="147">
        <v>45342</v>
      </c>
      <c r="B54" s="118" t="s">
        <v>538</v>
      </c>
      <c r="C54" s="118" t="s">
        <v>591</v>
      </c>
      <c r="D54" s="148" t="s">
        <v>580</v>
      </c>
    </row>
    <row r="55" spans="1:4" ht="51" x14ac:dyDescent="0.25">
      <c r="A55" s="135"/>
      <c r="B55" s="118" t="s">
        <v>544</v>
      </c>
      <c r="C55" s="118" t="s">
        <v>592</v>
      </c>
      <c r="D55" s="148" t="s">
        <v>580</v>
      </c>
    </row>
    <row r="56" spans="1:4" ht="25.5" x14ac:dyDescent="0.25">
      <c r="A56" s="147">
        <v>45513</v>
      </c>
      <c r="B56" s="118" t="s">
        <v>538</v>
      </c>
      <c r="C56" s="118" t="s">
        <v>597</v>
      </c>
      <c r="D56" s="148" t="s">
        <v>580</v>
      </c>
    </row>
    <row r="57" spans="1:4" ht="51" x14ac:dyDescent="0.25">
      <c r="A57" s="135"/>
      <c r="B57" s="118" t="s">
        <v>544</v>
      </c>
      <c r="C57" s="118" t="s">
        <v>598</v>
      </c>
      <c r="D57" s="148" t="s">
        <v>580</v>
      </c>
    </row>
    <row r="58" spans="1:4" x14ac:dyDescent="0.25">
      <c r="A58" s="144"/>
      <c r="B58" s="118" t="s">
        <v>495</v>
      </c>
      <c r="C58" s="118" t="s">
        <v>599</v>
      </c>
      <c r="D58" s="118" t="s">
        <v>600</v>
      </c>
    </row>
    <row r="59" spans="1:4" ht="38.25" x14ac:dyDescent="0.25">
      <c r="A59" s="147">
        <v>45807</v>
      </c>
      <c r="B59" s="118" t="s">
        <v>633</v>
      </c>
      <c r="C59" s="118" t="s">
        <v>634</v>
      </c>
      <c r="D59" s="115" t="s">
        <v>635</v>
      </c>
    </row>
    <row r="60" spans="1:4" ht="63.75" x14ac:dyDescent="0.25">
      <c r="A60" s="135"/>
      <c r="B60" s="118" t="s">
        <v>495</v>
      </c>
      <c r="C60" s="118" t="s">
        <v>638</v>
      </c>
      <c r="D60" s="115" t="s">
        <v>639</v>
      </c>
    </row>
    <row r="61" spans="1:4" ht="76.5" x14ac:dyDescent="0.25">
      <c r="A61" s="144"/>
      <c r="B61" s="118" t="s">
        <v>495</v>
      </c>
      <c r="C61" s="118" t="s">
        <v>649</v>
      </c>
      <c r="D61" s="118" t="s">
        <v>636</v>
      </c>
    </row>
    <row r="62" spans="1:4" ht="38.25" x14ac:dyDescent="0.25">
      <c r="A62" s="135"/>
      <c r="B62" s="118" t="s">
        <v>495</v>
      </c>
      <c r="C62" s="118" t="s">
        <v>637</v>
      </c>
      <c r="D62" s="115" t="s">
        <v>640</v>
      </c>
    </row>
    <row r="63" spans="1:4" ht="25.5" x14ac:dyDescent="0.25">
      <c r="A63" s="144"/>
      <c r="B63" s="118" t="s">
        <v>495</v>
      </c>
      <c r="C63" s="118" t="s">
        <v>641</v>
      </c>
      <c r="D63" s="118" t="s">
        <v>642</v>
      </c>
    </row>
    <row r="64" spans="1:4" ht="38.25" x14ac:dyDescent="0.25">
      <c r="A64" s="144"/>
      <c r="B64" s="118" t="s">
        <v>495</v>
      </c>
      <c r="C64" s="118" t="s">
        <v>644</v>
      </c>
      <c r="D64" s="118" t="s">
        <v>643</v>
      </c>
    </row>
    <row r="65" spans="1:4" ht="63.75" x14ac:dyDescent="0.25">
      <c r="A65" s="144"/>
      <c r="B65" s="118" t="s">
        <v>495</v>
      </c>
      <c r="C65" s="118" t="s">
        <v>645</v>
      </c>
      <c r="D65" s="118" t="s">
        <v>646</v>
      </c>
    </row>
    <row r="66" spans="1:4" ht="25.5" x14ac:dyDescent="0.25">
      <c r="A66" s="144"/>
      <c r="B66" s="118" t="s">
        <v>385</v>
      </c>
      <c r="C66" s="118" t="s">
        <v>647</v>
      </c>
      <c r="D66" s="118" t="s">
        <v>648</v>
      </c>
    </row>
    <row r="67" spans="1:4" ht="51" x14ac:dyDescent="0.25">
      <c r="A67" s="144"/>
      <c r="B67" s="118" t="s">
        <v>385</v>
      </c>
      <c r="C67" s="118" t="s">
        <v>650</v>
      </c>
      <c r="D67" s="118" t="s">
        <v>651</v>
      </c>
    </row>
    <row r="68" spans="1:4" ht="38.25" x14ac:dyDescent="0.25">
      <c r="A68" s="144"/>
      <c r="B68" s="118" t="s">
        <v>385</v>
      </c>
      <c r="C68" s="118" t="s">
        <v>652</v>
      </c>
      <c r="D68" s="118" t="s">
        <v>653</v>
      </c>
    </row>
    <row r="69" spans="1:4" ht="51" x14ac:dyDescent="0.25">
      <c r="A69" s="144"/>
      <c r="B69" s="118" t="s">
        <v>544</v>
      </c>
      <c r="C69" s="118" t="s">
        <v>650</v>
      </c>
      <c r="D69" s="118" t="s">
        <v>651</v>
      </c>
    </row>
    <row r="70" spans="1:4" ht="38.25" x14ac:dyDescent="0.25">
      <c r="A70" s="147">
        <v>46044</v>
      </c>
      <c r="B70" s="118" t="s">
        <v>633</v>
      </c>
      <c r="C70" s="118" t="s">
        <v>655</v>
      </c>
      <c r="D70" s="115" t="s">
        <v>656</v>
      </c>
    </row>
    <row r="71" spans="1:4" ht="38.25" x14ac:dyDescent="0.25">
      <c r="A71" s="135"/>
      <c r="B71" s="118" t="s">
        <v>657</v>
      </c>
      <c r="C71" s="118" t="s">
        <v>656</v>
      </c>
      <c r="D71" s="115" t="s">
        <v>658</v>
      </c>
    </row>
    <row r="72" spans="1:4" ht="25.5" x14ac:dyDescent="0.25">
      <c r="A72" s="147">
        <v>46205</v>
      </c>
      <c r="B72" s="118" t="s">
        <v>538</v>
      </c>
      <c r="C72" s="118" t="s">
        <v>664</v>
      </c>
      <c r="D72" s="148" t="s">
        <v>580</v>
      </c>
    </row>
    <row r="73" spans="1:4" ht="51" x14ac:dyDescent="0.25">
      <c r="A73" s="135"/>
      <c r="B73" s="118" t="s">
        <v>544</v>
      </c>
      <c r="C73" s="118" t="s">
        <v>665</v>
      </c>
      <c r="D73" s="148" t="s">
        <v>580</v>
      </c>
    </row>
    <row r="74" spans="1:4" x14ac:dyDescent="0.25">
      <c r="A74" s="135"/>
      <c r="B74" s="118" t="s">
        <v>633</v>
      </c>
      <c r="C74" s="118" t="s">
        <v>599</v>
      </c>
      <c r="D74" s="148" t="s">
        <v>600</v>
      </c>
    </row>
    <row r="75" spans="1:4" ht="38.25" x14ac:dyDescent="0.25">
      <c r="A75" s="135"/>
      <c r="B75" s="118" t="s">
        <v>657</v>
      </c>
      <c r="C75" s="118" t="s">
        <v>666</v>
      </c>
      <c r="D75" s="118" t="s">
        <v>667</v>
      </c>
    </row>
    <row r="76" spans="1:4" ht="25.5" x14ac:dyDescent="0.25">
      <c r="A76" s="135"/>
      <c r="B76" s="118" t="s">
        <v>385</v>
      </c>
      <c r="C76" s="118" t="s">
        <v>668</v>
      </c>
      <c r="D76" s="118" t="s">
        <v>669</v>
      </c>
    </row>
    <row r="77" spans="1:4" ht="38.25" x14ac:dyDescent="0.25">
      <c r="A77" s="147">
        <v>46246</v>
      </c>
      <c r="B77" s="118" t="s">
        <v>538</v>
      </c>
      <c r="C77" s="118" t="s">
        <v>676</v>
      </c>
      <c r="D77" s="148" t="s">
        <v>580</v>
      </c>
    </row>
    <row r="78" spans="1:4" ht="51" x14ac:dyDescent="0.25">
      <c r="A78" s="135"/>
      <c r="B78" s="118" t="s">
        <v>544</v>
      </c>
      <c r="C78" s="118" t="s">
        <v>674</v>
      </c>
      <c r="D78" s="148" t="s">
        <v>580</v>
      </c>
    </row>
    <row r="79" spans="1:4" x14ac:dyDescent="0.25">
      <c r="A79" s="135"/>
      <c r="B79" s="118" t="s">
        <v>633</v>
      </c>
      <c r="C79" s="118" t="s">
        <v>599</v>
      </c>
      <c r="D79" s="148" t="s">
        <v>600</v>
      </c>
    </row>
  </sheetData>
  <sheetProtection algorithmName="SHA-512" hashValue="BG76NGmdrpoRd4lZp0ZtEK6wtATVsW4oznW4H+jGIe9P6KpsATXrIC17xEo6crEfJ3i+encEsAepXpoEmlGQdg==" saltValue="L2F2fwXquGU7ld/Oh9Jc5w==" spinCount="100000" sheet="1" objects="1" scenarios="1"/>
  <pageMargins left="0.7" right="0.7" top="0.75" bottom="0.75" header="0.3" footer="0.3"/>
  <pageSetup orientation="portrait" verticalDpi="200" r:id="rId1"/>
  <headerFooter>
    <oddFooter>&amp;C&amp;1#&amp;"Calibri"&amp;10&amp;K317100Classification: FHLBank Topeka Public</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Link xmlns="19dd16c0-1183-4a2c-a40f-d19bfcc58c3c">
      <Url xsi:nil="true"/>
      <Description xsi:nil="true"/>
    </Link>
    <Procedure_x0020_number xmlns="19dd16c0-1183-4a2c-a40f-d19bfcc58c3c">9.2</Procedure_x0020_nu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353F9D635A28C4A982A9A726277B727" ma:contentTypeVersion="5" ma:contentTypeDescription="Create a new document." ma:contentTypeScope="" ma:versionID="848c67790af5adc3dc706f13f16db2d3">
  <xsd:schema xmlns:xsd="http://www.w3.org/2001/XMLSchema" xmlns:p="http://schemas.microsoft.com/office/2006/metadata/properties" xmlns:ns2="19dd16c0-1183-4a2c-a40f-d19bfcc58c3c" targetNamespace="http://schemas.microsoft.com/office/2006/metadata/properties" ma:root="true" ma:fieldsID="100dac4a7312f7d5601fcd0613092a82" ns2:_="">
    <xsd:import namespace="19dd16c0-1183-4a2c-a40f-d19bfcc58c3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dms="http://schemas.microsoft.com/office/2006/documentManagement/types" targetNamespace="19dd16c0-1183-4a2c-a40f-d19bfcc58c3c" elementFormDefault="qualified">
    <xsd:import namespace="http://schemas.microsoft.com/office/2006/documentManagement/types"/>
    <xsd:element name="Procedure_x0020_number" ma:index="8" ma:displayName="Procedure number" ma:internalName="Procedure_x0020_number">
      <xsd:simpleType>
        <xsd:restriction base="dms:Number">
          <xsd:maxInclusive value="30"/>
          <xsd:minInclusive value="1"/>
        </xsd:restriction>
      </xsd:simpleType>
    </xsd:element>
    <xsd:element name="Link" ma:index="9" nillable="true" ma:displayName="Related link(s)" ma:default=""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5ECCE1-4EC2-4B0F-AC82-3F30C9597502}">
  <ds:schemaRefs>
    <ds:schemaRef ds:uri="http://www.w3.org/XML/1998/namespace"/>
    <ds:schemaRef ds:uri="http://purl.org/dc/elements/1.1/"/>
    <ds:schemaRef ds:uri="http://schemas.microsoft.com/office/2006/documentManagement/types"/>
    <ds:schemaRef ds:uri="http://schemas.microsoft.com/office/2006/metadata/properties"/>
    <ds:schemaRef ds:uri="19dd16c0-1183-4a2c-a40f-d19bfcc58c3c"/>
    <ds:schemaRef ds:uri="http://schemas.openxmlformats.org/package/2006/metadata/core-properties"/>
    <ds:schemaRef ds:uri="http://purl.org/dc/dcmitype/"/>
    <ds:schemaRef ds:uri="http://purl.org/dc/terms/"/>
  </ds:schemaRefs>
</ds:datastoreItem>
</file>

<file path=customXml/itemProps2.xml><?xml version="1.0" encoding="utf-8"?>
<ds:datastoreItem xmlns:ds="http://schemas.openxmlformats.org/officeDocument/2006/customXml" ds:itemID="{C08CE326-CF3B-4A1D-A112-428CAFA126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dd16c0-1183-4a2c-a40f-d19bfcc58c3c"/>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58D7954F-56E5-42A4-A0DA-C0E92F2CF19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32</vt:i4>
      </vt:variant>
    </vt:vector>
  </HeadingPairs>
  <TitlesOfParts>
    <vt:vector size="40" baseType="lpstr">
      <vt:lpstr>Start Here</vt:lpstr>
      <vt:lpstr>Rent Roll Worksheet</vt:lpstr>
      <vt:lpstr>GT_Custom</vt:lpstr>
      <vt:lpstr>Rental Project Worksheet</vt:lpstr>
      <vt:lpstr>Income Limits</vt:lpstr>
      <vt:lpstr>County USDA Limits</vt:lpstr>
      <vt:lpstr>USDA Income Limits</vt:lpstr>
      <vt:lpstr>Revisions</vt:lpstr>
      <vt:lpstr>County</vt:lpstr>
      <vt:lpstr>County_State</vt:lpstr>
      <vt:lpstr>Date</vt:lpstr>
      <vt:lpstr>Effective_Date</vt:lpstr>
      <vt:lpstr>Effective_Date_Year</vt:lpstr>
      <vt:lpstr>Income</vt:lpstr>
      <vt:lpstr>Income_Limits_2021</vt:lpstr>
      <vt:lpstr>Income_Limits_2022</vt:lpstr>
      <vt:lpstr>Income_Limits_2023</vt:lpstr>
      <vt:lpstr>Income_Limits_2024</vt:lpstr>
      <vt:lpstr>Income_Limits_2025</vt:lpstr>
      <vt:lpstr>Income_Limits_2026</vt:lpstr>
      <vt:lpstr>OccupiedList</vt:lpstr>
      <vt:lpstr>'Rent Roll Worksheet'!Print_Area</vt:lpstr>
      <vt:lpstr>'Rental Project Worksheet'!Print_Area</vt:lpstr>
      <vt:lpstr>'Start Here'!Print_Area</vt:lpstr>
      <vt:lpstr>USDA_2021_4P</vt:lpstr>
      <vt:lpstr>USDA_2021_5P</vt:lpstr>
      <vt:lpstr>USDA_2022_4P</vt:lpstr>
      <vt:lpstr>USDA_2022_5P</vt:lpstr>
      <vt:lpstr>USDA_2023_4P</vt:lpstr>
      <vt:lpstr>USDA_2023_5P</vt:lpstr>
      <vt:lpstr>USDA_2024_4P</vt:lpstr>
      <vt:lpstr>USDA_2024_5P</vt:lpstr>
      <vt:lpstr>USDA_2025_4P</vt:lpstr>
      <vt:lpstr>USDA_2025_5P</vt:lpstr>
      <vt:lpstr>USDA_2026_4P</vt:lpstr>
      <vt:lpstr>USDA_2026_5P</vt:lpstr>
      <vt:lpstr>USDA_Buckets</vt:lpstr>
      <vt:lpstr>USDA_Counties</vt:lpstr>
      <vt:lpstr>USDA_Limits_2023</vt:lpstr>
      <vt:lpstr>Year</vt:lpstr>
    </vt:vector>
  </TitlesOfParts>
  <Company>FHLB Topeka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Rental Project Report 2012 1 - 280 Units</dc:title>
  <dc:creator>howardc</dc:creator>
  <cp:lastModifiedBy>Katie Gnagi</cp:lastModifiedBy>
  <cp:lastPrinted>2018-01-30T20:57:46Z</cp:lastPrinted>
  <dcterms:created xsi:type="dcterms:W3CDTF">2011-01-07T15:27:58Z</dcterms:created>
  <dcterms:modified xsi:type="dcterms:W3CDTF">2026-09-17T21:39:32Z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0x0101006353F9D635A28C4A982A9A726277B727</vt:lpwstr>
  </property>
  <property fmtid="{D5CDD505-2E9C-101B-9397-08002B2CF9AE}" pid="3" name="{A44787D4-0540-4523-9961-78E4036D8C6D}">
    <vt:lpwstr>{776DC5E7-9E0D-4547-8FCF-D1729FD8C43B}</vt:lpwstr>
  </property>
  <property fmtid="{D5CDD505-2E9C-101B-9397-08002B2CF9AE}" pid="4" name="MSIP_Label_e6187584-ecfa-4f73-bee8-293e5dd0ade4_Enabled">
    <vt:lpwstr>true</vt:lpwstr>
  </property>
  <property fmtid="{D5CDD505-2E9C-101B-9397-08002B2CF9AE}" pid="5" name="MSIP_Label_e6187584-ecfa-4f73-bee8-293e5dd0ade4_SetDate">
    <vt:lpwstr>2022-07-26T19:33:23Z</vt:lpwstr>
  </property>
  <property fmtid="{D5CDD505-2E9C-101B-9397-08002B2CF9AE}" pid="6" name="MSIP_Label_e6187584-ecfa-4f73-bee8-293e5dd0ade4_Method">
    <vt:lpwstr>Privileged</vt:lpwstr>
  </property>
  <property fmtid="{D5CDD505-2E9C-101B-9397-08002B2CF9AE}" pid="7" name="MSIP_Label_e6187584-ecfa-4f73-bee8-293e5dd0ade4_Name">
    <vt:lpwstr>e6187584-ecfa-4f73-bee8-293e5dd0ade4</vt:lpwstr>
  </property>
  <property fmtid="{D5CDD505-2E9C-101B-9397-08002B2CF9AE}" pid="8" name="MSIP_Label_e6187584-ecfa-4f73-bee8-293e5dd0ade4_SiteId">
    <vt:lpwstr>d1273393-c6b6-4abf-b2c7-8b199d33b87b</vt:lpwstr>
  </property>
  <property fmtid="{D5CDD505-2E9C-101B-9397-08002B2CF9AE}" pid="9" name="MSIP_Label_e6187584-ecfa-4f73-bee8-293e5dd0ade4_ActionId">
    <vt:lpwstr>476c51d9-99e6-4532-80bd-4d03d572dd5a</vt:lpwstr>
  </property>
  <property fmtid="{D5CDD505-2E9C-101B-9397-08002B2CF9AE}" pid="10" name="MSIP_Label_e6187584-ecfa-4f73-bee8-293e5dd0ade4_ContentBits">
    <vt:lpwstr>2</vt:lpwstr>
  </property>
</Properties>
</file>